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gfaustino/Desktop/"/>
    </mc:Choice>
  </mc:AlternateContent>
  <bookViews>
    <workbookView xWindow="0" yWindow="460" windowWidth="28400" windowHeight="15840"/>
  </bookViews>
  <sheets>
    <sheet name="FY16 F&amp;A 4th Qtr Return" sheetId="2" r:id="rId1"/>
  </sheets>
  <definedNames>
    <definedName name="_xlnm.Print_Area" localSheetId="0">'FY16 F&amp;A 4th Qtr Return'!$A$1:$J$43</definedName>
  </definedName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F28" i="2"/>
  <c r="C16" i="2"/>
  <c r="C28" i="2"/>
  <c r="D11" i="2"/>
  <c r="C37" i="2"/>
  <c r="C41" i="2"/>
  <c r="C43" i="2"/>
  <c r="C3" i="2"/>
  <c r="E32" i="2"/>
  <c r="E34" i="2"/>
  <c r="E35" i="2"/>
  <c r="E36" i="2"/>
  <c r="E37" i="2"/>
  <c r="E41" i="2"/>
  <c r="C4" i="2"/>
  <c r="C6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4" i="2"/>
  <c r="E24" i="2"/>
  <c r="D25" i="2"/>
  <c r="E25" i="2"/>
  <c r="D26" i="2"/>
  <c r="E26" i="2"/>
  <c r="D27" i="2"/>
  <c r="E27" i="2"/>
  <c r="E28" i="2"/>
  <c r="E43" i="2"/>
  <c r="H28" i="2"/>
  <c r="D23" i="2"/>
  <c r="D28" i="2"/>
  <c r="J27" i="2"/>
  <c r="H27" i="2"/>
  <c r="J26" i="2"/>
  <c r="H26" i="2"/>
  <c r="J25" i="2"/>
  <c r="H25" i="2"/>
  <c r="J24" i="2"/>
  <c r="H24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H12" i="2"/>
  <c r="J11" i="2"/>
  <c r="H11" i="2"/>
</calcChain>
</file>

<file path=xl/sharedStrings.xml><?xml version="1.0" encoding="utf-8"?>
<sst xmlns="http://schemas.openxmlformats.org/spreadsheetml/2006/main" count="73" uniqueCount="66">
  <si>
    <t xml:space="preserve">FY16 4th Quarter F&amp;A Return </t>
  </si>
  <si>
    <t xml:space="preserve">F&amp;A recovery 4th Quarter </t>
  </si>
  <si>
    <t xml:space="preserve"> </t>
  </si>
  <si>
    <t>deduct center returns</t>
  </si>
  <si>
    <t>deduct top slice</t>
  </si>
  <si>
    <t>amount available to return</t>
  </si>
  <si>
    <t>FY16 4th Qtr F&amp;A</t>
  </si>
  <si>
    <t>% of</t>
  </si>
  <si>
    <t xml:space="preserve">FY16 4th Qtr </t>
  </si>
  <si>
    <t xml:space="preserve">FY15 4th Qtr F&amp;A </t>
  </si>
  <si>
    <t>Variance</t>
  </si>
  <si>
    <t>FY15 %</t>
  </si>
  <si>
    <t>FY16%</t>
  </si>
  <si>
    <t>Org Level 3</t>
  </si>
  <si>
    <t>Org Description</t>
  </si>
  <si>
    <t xml:space="preserve">earned </t>
  </si>
  <si>
    <t>earned</t>
  </si>
  <si>
    <t>return</t>
  </si>
  <si>
    <t>Returned</t>
  </si>
  <si>
    <t>ABA</t>
  </si>
  <si>
    <t>Provost Administrative Units</t>
  </si>
  <si>
    <t>ABC</t>
  </si>
  <si>
    <t>School of Public Administration</t>
  </si>
  <si>
    <t>ABG</t>
  </si>
  <si>
    <t xml:space="preserve">College of Fine Arts </t>
  </si>
  <si>
    <t>ABH</t>
  </si>
  <si>
    <t xml:space="preserve">College of Arts Sciences </t>
  </si>
  <si>
    <t>ABI</t>
  </si>
  <si>
    <t xml:space="preserve">Anderson Schools of Management </t>
  </si>
  <si>
    <t>ABJ</t>
  </si>
  <si>
    <t xml:space="preserve">College of Education </t>
  </si>
  <si>
    <t>ABK</t>
  </si>
  <si>
    <t>School of Engineering</t>
  </si>
  <si>
    <t>ABL</t>
  </si>
  <si>
    <t xml:space="preserve">School of Law </t>
  </si>
  <si>
    <t>ABM</t>
  </si>
  <si>
    <t>School of Architecture Planning</t>
  </si>
  <si>
    <t>ABN</t>
  </si>
  <si>
    <t>University Libraries</t>
  </si>
  <si>
    <t>ABO</t>
  </si>
  <si>
    <t xml:space="preserve">Continuing Education </t>
  </si>
  <si>
    <t>ABS</t>
  </si>
  <si>
    <t>Honors College</t>
  </si>
  <si>
    <t>ACB</t>
  </si>
  <si>
    <t xml:space="preserve">VP Student Affairs </t>
  </si>
  <si>
    <t>ACC</t>
  </si>
  <si>
    <t>Associate VP Student Services</t>
  </si>
  <si>
    <t>ACD</t>
  </si>
  <si>
    <t xml:space="preserve">Assoc. VP Student Life </t>
  </si>
  <si>
    <t>ADG</t>
  </si>
  <si>
    <t>VP Institutional Support Services</t>
  </si>
  <si>
    <t>ADJ</t>
  </si>
  <si>
    <t>Information Technologies</t>
  </si>
  <si>
    <t>Total Schools/Colleges</t>
  </si>
  <si>
    <t>ABQ</t>
  </si>
  <si>
    <t>CASAA</t>
  </si>
  <si>
    <t>EPSCOR</t>
  </si>
  <si>
    <t>BBER</t>
  </si>
  <si>
    <t>CHTM</t>
  </si>
  <si>
    <t>CMEM</t>
  </si>
  <si>
    <t>CEPR</t>
  </si>
  <si>
    <t>CRS</t>
  </si>
  <si>
    <t>CARC</t>
  </si>
  <si>
    <t>VPR</t>
  </si>
  <si>
    <t>Total Centers</t>
  </si>
  <si>
    <t>Total F&amp;A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</si>
</sst>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#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rgb="FF424649"/>
      <name val="Trebuchet MS"/>
      <family val="2"/>
    </font>
    <font>
      <sz val="8"/>
      <color rgb="FF424649"/>
      <name val="Trebuchet MS"/>
      <family val="2"/>
    </font>
    <font>
      <b/>
      <i/>
      <sz val="14"/>
      <color rgb="FF424649"/>
      <name val="Trebuchet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FFFF"/>
      <name val="Trebuchet MS"/>
      <family val="2"/>
    </font>
    <font>
      <b/>
      <sz val="9"/>
      <name val="Trebuchet MS"/>
      <family val="2"/>
    </font>
    <font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1" applyFont="1"/>
    <xf numFmtId="9" fontId="0" fillId="0" borderId="0" xfId="2" applyFont="1"/>
    <xf numFmtId="43" fontId="0" fillId="0" borderId="0" xfId="3" applyFont="1"/>
    <xf numFmtId="0" fontId="3" fillId="0" borderId="0" xfId="1" applyFont="1"/>
    <xf numFmtId="0" fontId="1" fillId="0" borderId="1" xfId="1" applyBorder="1"/>
    <xf numFmtId="43" fontId="0" fillId="0" borderId="2" xfId="3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43" fontId="0" fillId="0" borderId="0" xfId="3" applyFont="1" applyBorder="1" applyAlignment="1">
      <alignment horizontal="right"/>
    </xf>
    <xf numFmtId="0" fontId="4" fillId="0" borderId="0" xfId="1" applyFont="1"/>
    <xf numFmtId="0" fontId="1" fillId="0" borderId="3" xfId="1" applyBorder="1"/>
    <xf numFmtId="43" fontId="0" fillId="0" borderId="4" xfId="3" applyFont="1" applyBorder="1" applyAlignment="1">
      <alignment horizontal="right"/>
    </xf>
    <xf numFmtId="0" fontId="1" fillId="0" borderId="5" xfId="1" applyBorder="1"/>
    <xf numFmtId="43" fontId="0" fillId="0" borderId="6" xfId="3" applyFont="1" applyBorder="1" applyAlignment="1">
      <alignment horizontal="right"/>
    </xf>
    <xf numFmtId="0" fontId="5" fillId="0" borderId="0" xfId="1" applyFont="1"/>
    <xf numFmtId="10" fontId="6" fillId="2" borderId="1" xfId="2" applyNumberFormat="1" applyFont="1" applyFill="1" applyBorder="1" applyAlignment="1">
      <alignment horizontal="center"/>
    </xf>
    <xf numFmtId="10" fontId="6" fillId="2" borderId="7" xfId="2" applyNumberFormat="1" applyFont="1" applyFill="1" applyBorder="1" applyAlignment="1">
      <alignment horizontal="center"/>
    </xf>
    <xf numFmtId="9" fontId="6" fillId="2" borderId="7" xfId="2" applyFont="1" applyFill="1" applyBorder="1" applyAlignment="1">
      <alignment horizontal="center"/>
    </xf>
    <xf numFmtId="43" fontId="6" fillId="2" borderId="7" xfId="3" applyFont="1" applyFill="1" applyBorder="1" applyAlignment="1">
      <alignment horizontal="center"/>
    </xf>
    <xf numFmtId="10" fontId="6" fillId="2" borderId="2" xfId="2" applyNumberFormat="1" applyFont="1" applyFill="1" applyBorder="1" applyAlignment="1">
      <alignment horizontal="center"/>
    </xf>
    <xf numFmtId="10" fontId="6" fillId="2" borderId="3" xfId="2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9" fontId="6" fillId="2" borderId="0" xfId="2" applyFont="1" applyFill="1" applyBorder="1" applyAlignment="1">
      <alignment horizontal="center"/>
    </xf>
    <xf numFmtId="43" fontId="6" fillId="2" borderId="0" xfId="3" applyFont="1" applyFill="1" applyBorder="1" applyAlignment="1">
      <alignment horizontal="center"/>
    </xf>
    <xf numFmtId="10" fontId="6" fillId="2" borderId="4" xfId="2" applyNumberFormat="1" applyFont="1" applyFill="1" applyBorder="1" applyAlignment="1">
      <alignment horizontal="center"/>
    </xf>
    <xf numFmtId="0" fontId="7" fillId="0" borderId="0" xfId="1" applyFont="1"/>
    <xf numFmtId="10" fontId="0" fillId="0" borderId="1" xfId="2" applyNumberFormat="1" applyFont="1" applyBorder="1"/>
    <xf numFmtId="10" fontId="0" fillId="0" borderId="7" xfId="2" applyNumberFormat="1" applyFont="1" applyBorder="1"/>
    <xf numFmtId="43" fontId="0" fillId="0" borderId="7" xfId="3" applyFont="1" applyBorder="1"/>
    <xf numFmtId="43" fontId="0" fillId="0" borderId="7" xfId="3" applyFont="1" applyFill="1" applyBorder="1"/>
    <xf numFmtId="43" fontId="0" fillId="0" borderId="7" xfId="3" applyFont="1" applyBorder="1" applyAlignment="1">
      <alignment horizontal="right"/>
    </xf>
    <xf numFmtId="9" fontId="0" fillId="0" borderId="7" xfId="2" applyFont="1" applyBorder="1"/>
    <xf numFmtId="10" fontId="0" fillId="0" borderId="2" xfId="2" applyNumberFormat="1" applyFont="1" applyBorder="1"/>
    <xf numFmtId="0" fontId="1" fillId="0" borderId="0" xfId="1" applyBorder="1"/>
    <xf numFmtId="10" fontId="0" fillId="0" borderId="3" xfId="2" applyNumberFormat="1" applyFont="1" applyBorder="1"/>
    <xf numFmtId="10" fontId="0" fillId="0" borderId="0" xfId="2" applyNumberFormat="1" applyFont="1" applyBorder="1"/>
    <xf numFmtId="43" fontId="0" fillId="0" borderId="0" xfId="3" applyFont="1" applyBorder="1"/>
    <xf numFmtId="43" fontId="0" fillId="0" borderId="0" xfId="3" applyFont="1" applyFill="1" applyBorder="1"/>
    <xf numFmtId="9" fontId="0" fillId="0" borderId="0" xfId="2" applyFont="1" applyBorder="1"/>
    <xf numFmtId="10" fontId="0" fillId="0" borderId="4" xfId="2" applyNumberFormat="1" applyFont="1" applyBorder="1"/>
    <xf numFmtId="0" fontId="1" fillId="0" borderId="0" xfId="1" applyFill="1" applyBorder="1"/>
    <xf numFmtId="10" fontId="0" fillId="0" borderId="3" xfId="2" applyNumberFormat="1" applyFont="1" applyFill="1" applyBorder="1"/>
    <xf numFmtId="10" fontId="0" fillId="0" borderId="0" xfId="2" applyNumberFormat="1" applyFont="1" applyFill="1" applyBorder="1"/>
    <xf numFmtId="43" fontId="0" fillId="0" borderId="0" xfId="3" applyFont="1" applyFill="1" applyBorder="1" applyAlignment="1">
      <alignment horizontal="right"/>
    </xf>
    <xf numFmtId="0" fontId="1" fillId="0" borderId="0" xfId="1" applyFill="1"/>
    <xf numFmtId="43" fontId="1" fillId="0" borderId="0" xfId="1" applyNumberFormat="1"/>
    <xf numFmtId="43" fontId="0" fillId="0" borderId="8" xfId="3" applyFont="1" applyBorder="1" applyAlignment="1">
      <alignment horizontal="right"/>
    </xf>
    <xf numFmtId="10" fontId="0" fillId="0" borderId="5" xfId="2" applyNumberFormat="1" applyFont="1" applyBorder="1"/>
    <xf numFmtId="10" fontId="0" fillId="0" borderId="8" xfId="2" applyNumberFormat="1" applyFont="1" applyBorder="1"/>
    <xf numFmtId="43" fontId="0" fillId="0" borderId="8" xfId="3" applyFont="1" applyBorder="1"/>
    <xf numFmtId="9" fontId="0" fillId="0" borderId="8" xfId="2" applyFont="1" applyBorder="1"/>
    <xf numFmtId="10" fontId="0" fillId="0" borderId="6" xfId="2" applyNumberFormat="1" applyFont="1" applyBorder="1"/>
    <xf numFmtId="10" fontId="0" fillId="0" borderId="9" xfId="2" applyNumberFormat="1" applyFont="1" applyBorder="1"/>
    <xf numFmtId="10" fontId="1" fillId="0" borderId="9" xfId="2" applyNumberFormat="1" applyFont="1" applyBorder="1"/>
    <xf numFmtId="4" fontId="1" fillId="0" borderId="9" xfId="1" applyNumberFormat="1" applyBorder="1"/>
    <xf numFmtId="9" fontId="0" fillId="0" borderId="9" xfId="2" applyFont="1" applyBorder="1"/>
    <xf numFmtId="43" fontId="0" fillId="0" borderId="9" xfId="3" applyFont="1" applyBorder="1"/>
    <xf numFmtId="43" fontId="1" fillId="0" borderId="9" xfId="1" applyNumberFormat="1" applyBorder="1"/>
    <xf numFmtId="10" fontId="1" fillId="0" borderId="0" xfId="2" applyNumberFormat="1" applyFont="1" applyBorder="1"/>
    <xf numFmtId="4" fontId="1" fillId="0" borderId="0" xfId="1" applyNumberFormat="1" applyBorder="1"/>
    <xf numFmtId="43" fontId="1" fillId="0" borderId="0" xfId="1" applyNumberFormat="1" applyBorder="1"/>
    <xf numFmtId="0" fontId="8" fillId="0" borderId="0" xfId="1" applyFont="1"/>
    <xf numFmtId="43" fontId="9" fillId="0" borderId="0" xfId="3" applyFont="1"/>
    <xf numFmtId="9" fontId="9" fillId="0" borderId="0" xfId="2" applyFont="1"/>
    <xf numFmtId="10" fontId="0" fillId="0" borderId="0" xfId="2" applyNumberFormat="1" applyFont="1"/>
    <xf numFmtId="0" fontId="3" fillId="0" borderId="0" xfId="1" applyFont="1" applyAlignment="1">
      <alignment wrapText="1"/>
    </xf>
    <xf numFmtId="43" fontId="1" fillId="0" borderId="0" xfId="1" applyNumberFormat="1" applyFill="1" applyBorder="1"/>
    <xf numFmtId="0" fontId="3" fillId="3" borderId="0" xfId="1" applyFont="1" applyFill="1" applyAlignment="1">
      <alignment wrapText="1"/>
    </xf>
    <xf numFmtId="164" fontId="1" fillId="0" borderId="0" xfId="1" applyNumberFormat="1" applyFill="1" applyBorder="1"/>
    <xf numFmtId="43" fontId="0" fillId="0" borderId="0" xfId="2" applyNumberFormat="1" applyFont="1" applyBorder="1"/>
    <xf numFmtId="10" fontId="6" fillId="0" borderId="0" xfId="2" applyNumberFormat="1" applyFont="1" applyBorder="1"/>
    <xf numFmtId="43" fontId="6" fillId="0" borderId="0" xfId="1" applyNumberFormat="1" applyFont="1" applyBorder="1"/>
    <xf numFmtId="9" fontId="6" fillId="0" borderId="0" xfId="2" applyFont="1" applyBorder="1"/>
    <xf numFmtId="165" fontId="10" fillId="0" borderId="0" xfId="1" applyNumberFormat="1" applyFont="1" applyAlignment="1">
      <alignment horizontal="right" wrapText="1"/>
    </xf>
    <xf numFmtId="165" fontId="10" fillId="3" borderId="0" xfId="1" applyNumberFormat="1" applyFont="1" applyFill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4"/>
  <sheetViews>
    <sheetView tabSelected="1" topLeftCell="A25" zoomScale="125" zoomScaleNormal="125" zoomScalePageLayoutView="125" workbookViewId="0">
      <selection activeCell="K41" sqref="K41"/>
    </sheetView>
  </sheetViews>
  <sheetFormatPr baseColWidth="10" defaultColWidth="12.1640625" defaultRowHeight="16" x14ac:dyDescent="0.2"/>
  <cols>
    <col min="1" max="1" width="10.83203125" style="1" customWidth="1"/>
    <col min="2" max="2" width="34.1640625" style="1" customWidth="1"/>
    <col min="3" max="3" width="18.83203125" style="1" customWidth="1"/>
    <col min="4" max="4" width="14.1640625" style="3" customWidth="1"/>
    <col min="5" max="5" width="15" style="4" customWidth="1"/>
    <col min="6" max="6" width="18.1640625" style="4" customWidth="1"/>
    <col min="7" max="7" width="16.83203125" style="1" customWidth="1"/>
    <col min="8" max="8" width="15.5" style="1" customWidth="1"/>
    <col min="9" max="9" width="11.6640625" style="1" customWidth="1"/>
    <col min="10" max="10" width="13.5" style="1" customWidth="1"/>
    <col min="11" max="16384" width="12.1640625" style="1"/>
  </cols>
  <sheetData>
    <row r="1" spans="1:10" ht="19" x14ac:dyDescent="0.25">
      <c r="B1" s="2" t="s">
        <v>0</v>
      </c>
    </row>
    <row r="3" spans="1:10" x14ac:dyDescent="0.2">
      <c r="A3" s="5"/>
      <c r="B3" s="6" t="s">
        <v>1</v>
      </c>
      <c r="C3" s="7">
        <f>C43</f>
        <v>5812685.620000001</v>
      </c>
      <c r="D3" s="8"/>
      <c r="E3" s="9" t="s">
        <v>2</v>
      </c>
      <c r="F3" s="9"/>
    </row>
    <row r="4" spans="1:10" x14ac:dyDescent="0.2">
      <c r="A4" s="10"/>
      <c r="B4" s="11" t="s">
        <v>3</v>
      </c>
      <c r="C4" s="12">
        <f>E41*-1</f>
        <v>-838370.26010000007</v>
      </c>
      <c r="D4" s="8"/>
      <c r="E4" s="9"/>
      <c r="F4" s="9"/>
    </row>
    <row r="5" spans="1:10" x14ac:dyDescent="0.2">
      <c r="B5" s="11" t="s">
        <v>4</v>
      </c>
      <c r="C5" s="12">
        <v>-3500000</v>
      </c>
      <c r="D5" s="8"/>
      <c r="E5" s="9"/>
      <c r="F5" s="9"/>
    </row>
    <row r="6" spans="1:10" x14ac:dyDescent="0.2">
      <c r="B6" s="13" t="s">
        <v>5</v>
      </c>
      <c r="C6" s="14">
        <f>SUM(C3:C5)</f>
        <v>1474315.3599000014</v>
      </c>
      <c r="D6" s="8"/>
      <c r="E6" s="9"/>
      <c r="F6" s="9"/>
    </row>
    <row r="8" spans="1:10" ht="18" x14ac:dyDescent="0.2">
      <c r="A8" s="15"/>
    </row>
    <row r="9" spans="1:10" x14ac:dyDescent="0.2">
      <c r="A9" s="16"/>
      <c r="B9" s="17"/>
      <c r="C9" s="17" t="s">
        <v>6</v>
      </c>
      <c r="D9" s="18" t="s">
        <v>7</v>
      </c>
      <c r="E9" s="19" t="s">
        <v>8</v>
      </c>
      <c r="F9" s="17" t="s">
        <v>9</v>
      </c>
      <c r="G9" s="17" t="s">
        <v>9</v>
      </c>
      <c r="H9" s="17" t="s">
        <v>10</v>
      </c>
      <c r="I9" s="17" t="s">
        <v>11</v>
      </c>
      <c r="J9" s="20" t="s">
        <v>12</v>
      </c>
    </row>
    <row r="10" spans="1:10" s="26" customFormat="1" x14ac:dyDescent="0.2">
      <c r="A10" s="21" t="s">
        <v>13</v>
      </c>
      <c r="B10" s="22" t="s">
        <v>14</v>
      </c>
      <c r="C10" s="22" t="s">
        <v>15</v>
      </c>
      <c r="D10" s="23" t="s">
        <v>16</v>
      </c>
      <c r="E10" s="24" t="s">
        <v>17</v>
      </c>
      <c r="F10" s="22" t="s">
        <v>16</v>
      </c>
      <c r="G10" s="22" t="s">
        <v>17</v>
      </c>
      <c r="H10" s="22"/>
      <c r="I10" s="22" t="s">
        <v>18</v>
      </c>
      <c r="J10" s="25" t="s">
        <v>18</v>
      </c>
    </row>
    <row r="11" spans="1:10" x14ac:dyDescent="0.2">
      <c r="A11" s="27" t="s">
        <v>19</v>
      </c>
      <c r="B11" s="28" t="s">
        <v>20</v>
      </c>
      <c r="C11" s="29">
        <v>7667.79</v>
      </c>
      <c r="D11" s="28">
        <f t="shared" ref="D11:D27" si="0">C11/$C$28</f>
        <v>1.7411040204264613E-3</v>
      </c>
      <c r="E11" s="30">
        <f>D11*$C$6</f>
        <v>2566.9364004983777</v>
      </c>
      <c r="F11" s="29">
        <v>63144.79</v>
      </c>
      <c r="G11" s="31">
        <v>23242.802040786672</v>
      </c>
      <c r="H11" s="29">
        <f>E11-G11</f>
        <v>-20675.865640288295</v>
      </c>
      <c r="I11" s="32">
        <v>0.36808740738209234</v>
      </c>
      <c r="J11" s="33">
        <f>E11/C11</f>
        <v>0.33476874047129324</v>
      </c>
    </row>
    <row r="12" spans="1:10" x14ac:dyDescent="0.2">
      <c r="A12" s="35" t="s">
        <v>21</v>
      </c>
      <c r="B12" s="36" t="s">
        <v>22</v>
      </c>
      <c r="C12" s="37">
        <v>0</v>
      </c>
      <c r="D12" s="36">
        <f t="shared" si="0"/>
        <v>0</v>
      </c>
      <c r="E12" s="38">
        <f>D12*$C$6</f>
        <v>0</v>
      </c>
      <c r="F12" s="37">
        <v>2200.35</v>
      </c>
      <c r="G12" s="9">
        <v>0</v>
      </c>
      <c r="H12" s="37">
        <f t="shared" ref="H12:H28" si="1">E12-G12</f>
        <v>0</v>
      </c>
      <c r="I12" s="39">
        <v>0</v>
      </c>
      <c r="J12" s="40">
        <v>0</v>
      </c>
    </row>
    <row r="13" spans="1:10" x14ac:dyDescent="0.2">
      <c r="A13" s="35" t="s">
        <v>23</v>
      </c>
      <c r="B13" s="36" t="s">
        <v>24</v>
      </c>
      <c r="C13" s="37">
        <v>4966.67</v>
      </c>
      <c r="D13" s="36">
        <f t="shared" si="0"/>
        <v>1.1277681189927598E-3</v>
      </c>
      <c r="E13" s="38">
        <f t="shared" ref="E13:E25" si="2">D13*$C$6</f>
        <v>1662.6858602365583</v>
      </c>
      <c r="F13" s="37">
        <v>6191.47</v>
      </c>
      <c r="G13" s="9">
        <v>2279.0021401840036</v>
      </c>
      <c r="H13" s="37">
        <f t="shared" si="1"/>
        <v>-616.31627994744531</v>
      </c>
      <c r="I13" s="39">
        <v>0.36808740738209239</v>
      </c>
      <c r="J13" s="40">
        <f t="shared" ref="J13:J22" si="3">E13/C13</f>
        <v>0.33476874047129329</v>
      </c>
    </row>
    <row r="14" spans="1:10" s="45" customFormat="1" x14ac:dyDescent="0.2">
      <c r="A14" s="42" t="s">
        <v>25</v>
      </c>
      <c r="B14" s="43" t="s">
        <v>26</v>
      </c>
      <c r="C14" s="37">
        <v>2197848.4500000002</v>
      </c>
      <c r="D14" s="43">
        <f t="shared" si="0"/>
        <v>0.49905941250126395</v>
      </c>
      <c r="E14" s="38">
        <f t="shared" si="2"/>
        <v>735770.95735328423</v>
      </c>
      <c r="F14" s="38">
        <v>2187446.6</v>
      </c>
      <c r="G14" s="44">
        <v>805171.54778077279</v>
      </c>
      <c r="H14" s="38">
        <f t="shared" si="1"/>
        <v>-69400.590427488554</v>
      </c>
      <c r="I14" s="39">
        <v>0.36808740738209234</v>
      </c>
      <c r="J14" s="40">
        <f t="shared" si="3"/>
        <v>0.33476874047129329</v>
      </c>
    </row>
    <row r="15" spans="1:10" x14ac:dyDescent="0.2">
      <c r="A15" s="35" t="s">
        <v>27</v>
      </c>
      <c r="B15" s="36" t="s">
        <v>28</v>
      </c>
      <c r="C15" s="37">
        <v>55764.26</v>
      </c>
      <c r="D15" s="36">
        <f t="shared" si="0"/>
        <v>1.266223739592588E-2</v>
      </c>
      <c r="E15" s="38">
        <f t="shared" si="2"/>
        <v>18668.131083513723</v>
      </c>
      <c r="F15" s="37">
        <v>38989.339999999997</v>
      </c>
      <c r="G15" s="9">
        <v>14351.485076138908</v>
      </c>
      <c r="H15" s="37">
        <f t="shared" si="1"/>
        <v>4316.6460073748149</v>
      </c>
      <c r="I15" s="39">
        <v>0.36808740738209239</v>
      </c>
      <c r="J15" s="40">
        <f t="shared" si="3"/>
        <v>0.33476874047129329</v>
      </c>
    </row>
    <row r="16" spans="1:10" x14ac:dyDescent="0.2">
      <c r="A16" s="35" t="s">
        <v>29</v>
      </c>
      <c r="B16" s="36" t="s">
        <v>30</v>
      </c>
      <c r="C16" s="37">
        <f>55231.59+504.44</f>
        <v>55736.03</v>
      </c>
      <c r="D16" s="36">
        <f t="shared" si="0"/>
        <v>1.2655827287342228E-2</v>
      </c>
      <c r="E16" s="38">
        <f t="shared" si="2"/>
        <v>18658.680561970217</v>
      </c>
      <c r="F16" s="37">
        <v>62935.48</v>
      </c>
      <c r="G16" s="9">
        <v>23165.757665547528</v>
      </c>
      <c r="H16" s="37">
        <f t="shared" si="1"/>
        <v>-4507.0771035773105</v>
      </c>
      <c r="I16" s="39">
        <v>0.36808740738209239</v>
      </c>
      <c r="J16" s="40">
        <f t="shared" si="3"/>
        <v>0.33476874047129329</v>
      </c>
    </row>
    <row r="17" spans="1:10" s="45" customFormat="1" x14ac:dyDescent="0.2">
      <c r="A17" s="42" t="s">
        <v>31</v>
      </c>
      <c r="B17" s="43" t="s">
        <v>32</v>
      </c>
      <c r="C17" s="37">
        <v>1631604.68</v>
      </c>
      <c r="D17" s="43">
        <f t="shared" si="0"/>
        <v>0.37048399448793329</v>
      </c>
      <c r="E17" s="38">
        <f t="shared" si="2"/>
        <v>546210.24367066752</v>
      </c>
      <c r="F17" s="38">
        <v>1777287.8</v>
      </c>
      <c r="G17" s="44">
        <v>654197.25847382273</v>
      </c>
      <c r="H17" s="38">
        <f t="shared" si="1"/>
        <v>-107987.01480315521</v>
      </c>
      <c r="I17" s="39">
        <v>0.36808740738209239</v>
      </c>
      <c r="J17" s="40">
        <f t="shared" si="3"/>
        <v>0.33476874047129329</v>
      </c>
    </row>
    <row r="18" spans="1:10" x14ac:dyDescent="0.2">
      <c r="A18" s="35" t="s">
        <v>33</v>
      </c>
      <c r="B18" s="36" t="s">
        <v>34</v>
      </c>
      <c r="C18" s="37">
        <v>30373.360000000001</v>
      </c>
      <c r="D18" s="36">
        <f t="shared" si="0"/>
        <v>6.8967954534305534E-3</v>
      </c>
      <c r="E18" s="38">
        <f t="shared" si="2"/>
        <v>10168.05147108116</v>
      </c>
      <c r="F18" s="37">
        <v>41252.89</v>
      </c>
      <c r="G18" s="9">
        <v>15184.669327118645</v>
      </c>
      <c r="H18" s="37">
        <f t="shared" si="1"/>
        <v>-5016.6178560374847</v>
      </c>
      <c r="I18" s="39">
        <v>0.36808740738209239</v>
      </c>
      <c r="J18" s="40">
        <f t="shared" si="3"/>
        <v>0.33476874047129329</v>
      </c>
    </row>
    <row r="19" spans="1:10" x14ac:dyDescent="0.2">
      <c r="A19" s="35" t="s">
        <v>35</v>
      </c>
      <c r="B19" s="36" t="s">
        <v>36</v>
      </c>
      <c r="C19" s="37">
        <v>17161.21</v>
      </c>
      <c r="D19" s="36">
        <f t="shared" si="0"/>
        <v>3.8967488319819389E-3</v>
      </c>
      <c r="E19" s="38">
        <f t="shared" si="2"/>
        <v>5745.036656663362</v>
      </c>
      <c r="F19" s="37">
        <v>9515.7199999999993</v>
      </c>
      <c r="G19" s="9">
        <v>3502.6167041739241</v>
      </c>
      <c r="H19" s="37">
        <f t="shared" si="1"/>
        <v>2242.4199524894379</v>
      </c>
      <c r="I19" s="39">
        <v>0.36808740738209239</v>
      </c>
      <c r="J19" s="40">
        <f t="shared" si="3"/>
        <v>0.33476874047129324</v>
      </c>
    </row>
    <row r="20" spans="1:10" x14ac:dyDescent="0.2">
      <c r="A20" s="35" t="s">
        <v>37</v>
      </c>
      <c r="B20" s="36" t="s">
        <v>38</v>
      </c>
      <c r="C20" s="37">
        <v>1357.46</v>
      </c>
      <c r="D20" s="36">
        <f t="shared" si="0"/>
        <v>3.0823471477024072E-4</v>
      </c>
      <c r="E20" s="38">
        <f t="shared" si="2"/>
        <v>454.43517444016175</v>
      </c>
      <c r="F20" s="37">
        <v>1638.18</v>
      </c>
      <c r="G20" s="9">
        <v>602.99342902519606</v>
      </c>
      <c r="H20" s="37">
        <f t="shared" si="1"/>
        <v>-148.55825458503432</v>
      </c>
      <c r="I20" s="39">
        <v>0.36808740738209234</v>
      </c>
      <c r="J20" s="40">
        <f t="shared" si="3"/>
        <v>0.33476874047129324</v>
      </c>
    </row>
    <row r="21" spans="1:10" x14ac:dyDescent="0.2">
      <c r="A21" s="35" t="s">
        <v>39</v>
      </c>
      <c r="B21" s="36" t="s">
        <v>40</v>
      </c>
      <c r="C21" s="37">
        <v>301590.51</v>
      </c>
      <c r="D21" s="36">
        <f t="shared" si="0"/>
        <v>6.8481328972685343E-2</v>
      </c>
      <c r="E21" s="38">
        <f t="shared" si="2"/>
        <v>100963.07517079498</v>
      </c>
      <c r="F21" s="37">
        <v>358089.34</v>
      </c>
      <c r="G21" s="9">
        <v>131808.17677176459</v>
      </c>
      <c r="H21" s="37">
        <f t="shared" si="1"/>
        <v>-30845.101600969603</v>
      </c>
      <c r="I21" s="39">
        <v>0.36808740738209234</v>
      </c>
      <c r="J21" s="40">
        <f t="shared" si="3"/>
        <v>0.33476874047129329</v>
      </c>
    </row>
    <row r="22" spans="1:10" x14ac:dyDescent="0.2">
      <c r="A22" s="35" t="s">
        <v>41</v>
      </c>
      <c r="B22" s="36" t="s">
        <v>42</v>
      </c>
      <c r="C22" s="37">
        <v>37.74</v>
      </c>
      <c r="D22" s="36">
        <f t="shared" si="0"/>
        <v>8.5695181702804402E-6</v>
      </c>
      <c r="E22" s="38">
        <f t="shared" si="2"/>
        <v>12.634172265386608</v>
      </c>
      <c r="F22" s="37">
        <v>0</v>
      </c>
      <c r="G22" s="9">
        <v>0</v>
      </c>
      <c r="H22" s="37">
        <f t="shared" si="1"/>
        <v>12.634172265386608</v>
      </c>
      <c r="I22" s="39">
        <v>0</v>
      </c>
      <c r="J22" s="40">
        <f t="shared" si="3"/>
        <v>0.33476874047129324</v>
      </c>
    </row>
    <row r="23" spans="1:10" x14ac:dyDescent="0.2">
      <c r="A23" s="35" t="s">
        <v>43</v>
      </c>
      <c r="B23" s="36" t="s">
        <v>44</v>
      </c>
      <c r="C23" s="37">
        <v>0</v>
      </c>
      <c r="D23" s="36">
        <f t="shared" si="0"/>
        <v>0</v>
      </c>
      <c r="E23" s="38">
        <v>0</v>
      </c>
      <c r="F23" s="37">
        <v>930.73</v>
      </c>
      <c r="G23" s="9">
        <v>342.58999267273481</v>
      </c>
      <c r="H23" s="37">
        <f t="shared" si="1"/>
        <v>-342.58999267273481</v>
      </c>
      <c r="I23" s="39">
        <v>0.36808740738209234</v>
      </c>
      <c r="J23" s="40">
        <v>0</v>
      </c>
    </row>
    <row r="24" spans="1:10" x14ac:dyDescent="0.2">
      <c r="A24" s="35" t="s">
        <v>45</v>
      </c>
      <c r="B24" s="36" t="s">
        <v>46</v>
      </c>
      <c r="C24" s="37">
        <v>52874.99</v>
      </c>
      <c r="D24" s="36">
        <f t="shared" si="0"/>
        <v>1.2006178790630538E-2</v>
      </c>
      <c r="E24" s="38">
        <f t="shared" si="2"/>
        <v>17700.893804732226</v>
      </c>
      <c r="F24" s="37">
        <v>55420.46</v>
      </c>
      <c r="G24" s="9">
        <v>20399.573437322953</v>
      </c>
      <c r="H24" s="37">
        <f t="shared" si="1"/>
        <v>-2698.6796325907271</v>
      </c>
      <c r="I24" s="39">
        <v>0.36808740738209234</v>
      </c>
      <c r="J24" s="40">
        <f>E24/C24</f>
        <v>0.33476874047129329</v>
      </c>
    </row>
    <row r="25" spans="1:10" x14ac:dyDescent="0.2">
      <c r="A25" s="35" t="s">
        <v>47</v>
      </c>
      <c r="B25" s="36" t="s">
        <v>48</v>
      </c>
      <c r="C25" s="37">
        <v>20184.91</v>
      </c>
      <c r="D25" s="36">
        <f t="shared" si="0"/>
        <v>4.5833320882478898E-3</v>
      </c>
      <c r="E25" s="38">
        <f t="shared" si="2"/>
        <v>6757.276897226413</v>
      </c>
      <c r="F25" s="37">
        <v>17863.599999999999</v>
      </c>
      <c r="G25" s="9">
        <v>6575.3662105107442</v>
      </c>
      <c r="H25" s="37">
        <f t="shared" si="1"/>
        <v>181.91068671566882</v>
      </c>
      <c r="I25" s="39">
        <v>0.36808740738209234</v>
      </c>
      <c r="J25" s="40">
        <f>E25/C25</f>
        <v>0.33476874047129329</v>
      </c>
    </row>
    <row r="26" spans="1:10" x14ac:dyDescent="0.2">
      <c r="A26" s="35" t="s">
        <v>49</v>
      </c>
      <c r="B26" s="36" t="s">
        <v>50</v>
      </c>
      <c r="C26" s="37">
        <v>2040.05</v>
      </c>
      <c r="D26" s="36">
        <f t="shared" si="0"/>
        <v>4.6322855175624301E-4</v>
      </c>
      <c r="E26" s="38">
        <f>D26*$C$6</f>
        <v>682.94496899846183</v>
      </c>
      <c r="F26" s="37">
        <v>10840.77</v>
      </c>
      <c r="G26" s="9">
        <v>3990.3509233255659</v>
      </c>
      <c r="H26" s="37">
        <f>E26-G26</f>
        <v>-3307.4059543271042</v>
      </c>
      <c r="I26" s="39">
        <v>0.36808740738209239</v>
      </c>
      <c r="J26" s="40">
        <f>E26/C26</f>
        <v>0.33476874047129329</v>
      </c>
    </row>
    <row r="27" spans="1:10" x14ac:dyDescent="0.2">
      <c r="A27" s="48" t="s">
        <v>51</v>
      </c>
      <c r="B27" s="49" t="s">
        <v>52</v>
      </c>
      <c r="C27" s="50">
        <v>24773.45</v>
      </c>
      <c r="D27" s="49">
        <f t="shared" si="0"/>
        <v>5.625239266442341E-3</v>
      </c>
      <c r="E27" s="50">
        <f>D27*$C$6</f>
        <v>8293.3766536285602</v>
      </c>
      <c r="F27" s="50">
        <v>0</v>
      </c>
      <c r="G27" s="47">
        <v>0</v>
      </c>
      <c r="H27" s="50">
        <f>E27-G27</f>
        <v>8293.3766536285602</v>
      </c>
      <c r="I27" s="51">
        <v>0</v>
      </c>
      <c r="J27" s="52">
        <f>E27/C27</f>
        <v>0.33476874047129324</v>
      </c>
    </row>
    <row r="28" spans="1:10" ht="17" thickBot="1" x14ac:dyDescent="0.25">
      <c r="A28" s="53"/>
      <c r="B28" s="54" t="s">
        <v>53</v>
      </c>
      <c r="C28" s="55">
        <f>SUM(C11:C27)</f>
        <v>4403981.5600000005</v>
      </c>
      <c r="D28" s="56">
        <f>SUM(D11:D27)</f>
        <v>1.0000000000000002</v>
      </c>
      <c r="E28" s="57">
        <f>SUM(E11:E27)</f>
        <v>1474315.3599000014</v>
      </c>
      <c r="F28" s="57">
        <f>SUM(F11:F27)</f>
        <v>4633747.5200000005</v>
      </c>
      <c r="G28" s="58">
        <f>SUM(G11:G27)</f>
        <v>1704814.1899731669</v>
      </c>
      <c r="H28" s="57">
        <f t="shared" si="1"/>
        <v>-230498.83007316547</v>
      </c>
      <c r="I28" s="46"/>
    </row>
    <row r="29" spans="1:10" ht="17" thickTop="1" x14ac:dyDescent="0.2">
      <c r="A29" s="36"/>
      <c r="B29" s="59"/>
      <c r="C29" s="60"/>
      <c r="D29" s="39"/>
      <c r="E29" s="37" t="s">
        <v>2</v>
      </c>
      <c r="F29" s="37" t="s">
        <v>2</v>
      </c>
      <c r="G29" s="61"/>
      <c r="H29" s="37"/>
      <c r="I29" s="46"/>
    </row>
    <row r="30" spans="1:10" x14ac:dyDescent="0.2">
      <c r="A30" s="36"/>
      <c r="B30" s="59"/>
      <c r="C30" s="60"/>
      <c r="D30" s="39"/>
      <c r="E30" s="37"/>
      <c r="F30" s="37"/>
      <c r="G30" s="61"/>
      <c r="H30" s="37"/>
      <c r="I30" s="46"/>
    </row>
    <row r="31" spans="1:10" x14ac:dyDescent="0.2">
      <c r="A31" s="62"/>
      <c r="B31" s="62"/>
      <c r="C31" s="63"/>
      <c r="D31" s="64"/>
      <c r="E31" s="63"/>
      <c r="F31" s="63"/>
    </row>
    <row r="32" spans="1:10" x14ac:dyDescent="0.2">
      <c r="A32" s="65" t="s">
        <v>54</v>
      </c>
      <c r="B32" s="45" t="s">
        <v>55</v>
      </c>
      <c r="C32" s="4">
        <v>272859.64</v>
      </c>
      <c r="D32" s="66"/>
      <c r="E32" s="4">
        <f>C32*0.64</f>
        <v>174630.16960000002</v>
      </c>
      <c r="G32" s="4"/>
      <c r="H32" s="67"/>
    </row>
    <row r="33" spans="1:10" x14ac:dyDescent="0.2">
      <c r="A33" s="65"/>
      <c r="B33" s="45" t="s">
        <v>56</v>
      </c>
      <c r="C33" s="4">
        <v>254974.93</v>
      </c>
      <c r="D33" s="68"/>
      <c r="E33" s="69">
        <v>160070.27999999997</v>
      </c>
      <c r="G33" s="4"/>
      <c r="H33" s="46"/>
      <c r="J33" s="69"/>
    </row>
    <row r="34" spans="1:10" x14ac:dyDescent="0.2">
      <c r="A34" s="65"/>
      <c r="B34" s="45" t="s">
        <v>57</v>
      </c>
      <c r="C34" s="4">
        <v>68848.2</v>
      </c>
      <c r="D34" s="66"/>
      <c r="E34" s="4">
        <f>C34*1</f>
        <v>68848.2</v>
      </c>
      <c r="G34" s="4"/>
    </row>
    <row r="35" spans="1:10" x14ac:dyDescent="0.2">
      <c r="A35" s="65"/>
      <c r="B35" s="45" t="s">
        <v>58</v>
      </c>
      <c r="C35" s="4">
        <v>519733.53</v>
      </c>
      <c r="D35" s="68"/>
      <c r="E35" s="4">
        <f>C35*0.6</f>
        <v>311840.11800000002</v>
      </c>
      <c r="G35" s="4"/>
      <c r="H35" s="46"/>
    </row>
    <row r="36" spans="1:10" x14ac:dyDescent="0.2">
      <c r="A36" s="65"/>
      <c r="B36" s="45" t="s">
        <v>59</v>
      </c>
      <c r="C36" s="4">
        <v>243057.35</v>
      </c>
      <c r="D36" s="68"/>
      <c r="E36" s="4">
        <f>C36*0.35</f>
        <v>85070.072499999995</v>
      </c>
      <c r="G36" s="4"/>
      <c r="H36" s="1" t="s">
        <v>2</v>
      </c>
    </row>
    <row r="37" spans="1:10" x14ac:dyDescent="0.2">
      <c r="A37" s="65"/>
      <c r="B37" s="45" t="s">
        <v>60</v>
      </c>
      <c r="C37" s="4">
        <f>38415.86-504.44</f>
        <v>37911.42</v>
      </c>
      <c r="D37" s="68"/>
      <c r="E37" s="4">
        <f>C37*1</f>
        <v>37911.42</v>
      </c>
      <c r="G37" s="4"/>
    </row>
    <row r="38" spans="1:10" x14ac:dyDescent="0.2">
      <c r="A38" s="65"/>
      <c r="B38" s="45" t="s">
        <v>61</v>
      </c>
      <c r="C38" s="4">
        <v>0</v>
      </c>
      <c r="D38" s="68"/>
      <c r="G38" s="4"/>
    </row>
    <row r="39" spans="1:10" x14ac:dyDescent="0.2">
      <c r="A39" s="65"/>
      <c r="B39" s="45" t="s">
        <v>62</v>
      </c>
      <c r="C39" s="4">
        <v>11318.99</v>
      </c>
      <c r="D39" s="66"/>
      <c r="G39" s="4"/>
    </row>
    <row r="40" spans="1:10" x14ac:dyDescent="0.2">
      <c r="A40" s="65"/>
      <c r="B40" s="45" t="s">
        <v>63</v>
      </c>
      <c r="C40" s="4">
        <v>0</v>
      </c>
      <c r="D40" s="68"/>
      <c r="E40" s="4">
        <v>0</v>
      </c>
      <c r="G40" s="4"/>
    </row>
    <row r="41" spans="1:10" x14ac:dyDescent="0.2">
      <c r="A41" s="36"/>
      <c r="B41" s="41" t="s">
        <v>64</v>
      </c>
      <c r="C41" s="37">
        <f>SUM(C32:C40)</f>
        <v>1408704.06</v>
      </c>
      <c r="D41" s="39"/>
      <c r="E41" s="70">
        <f>SUM(E32:E40)</f>
        <v>838370.26010000007</v>
      </c>
      <c r="F41" s="70"/>
      <c r="G41" s="4"/>
    </row>
    <row r="42" spans="1:10" x14ac:dyDescent="0.2">
      <c r="A42" s="65"/>
      <c r="B42" s="45"/>
      <c r="C42" s="4"/>
      <c r="E42" s="67"/>
      <c r="F42" s="67"/>
    </row>
    <row r="43" spans="1:10" x14ac:dyDescent="0.2">
      <c r="A43" s="34"/>
      <c r="B43" s="71" t="s">
        <v>65</v>
      </c>
      <c r="C43" s="72">
        <f>C41+C28</f>
        <v>5812685.620000001</v>
      </c>
      <c r="D43" s="73"/>
      <c r="E43" s="72">
        <f>E28+E41</f>
        <v>2312685.6200000015</v>
      </c>
      <c r="F43" s="72"/>
      <c r="G43" s="72"/>
    </row>
    <row r="45" spans="1:10" x14ac:dyDescent="0.2">
      <c r="G45" s="46"/>
    </row>
    <row r="47" spans="1:10" x14ac:dyDescent="0.2">
      <c r="F47" s="66"/>
      <c r="G47" s="74"/>
    </row>
    <row r="48" spans="1:10" x14ac:dyDescent="0.2">
      <c r="F48" s="68"/>
      <c r="G48" s="75"/>
    </row>
    <row r="49" spans="6:7" x14ac:dyDescent="0.2">
      <c r="F49" s="66"/>
      <c r="G49" s="74"/>
    </row>
    <row r="50" spans="6:7" x14ac:dyDescent="0.2">
      <c r="F50" s="68"/>
      <c r="G50" s="75"/>
    </row>
    <row r="51" spans="6:7" x14ac:dyDescent="0.2">
      <c r="F51" s="66"/>
      <c r="G51" s="74"/>
    </row>
    <row r="52" spans="6:7" x14ac:dyDescent="0.2">
      <c r="F52" s="68"/>
      <c r="G52" s="75"/>
    </row>
    <row r="53" spans="6:7" x14ac:dyDescent="0.2">
      <c r="F53" s="66"/>
      <c r="G53" s="74"/>
    </row>
    <row r="54" spans="6:7" x14ac:dyDescent="0.2">
      <c r="F54" s="68"/>
      <c r="G54" s="75"/>
    </row>
  </sheetData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FY16 F&amp;A 4th Qtr Return</vt:lpstr>
    </vt:vector>
  </TitlesOfParts>
  <Company>University of New Mexico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</dc:creator>
  <cp:lastModifiedBy>Microsoft Office User</cp:lastModifiedBy>
  <dcterms:created xsi:type="dcterms:W3CDTF">2016-08-05T21:02:04Z</dcterms:created>
  <dcterms:modified xsi:type="dcterms:W3CDTF">2016-08-06T01:28:50Z</dcterms:modified>
</cp:coreProperties>
</file>