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rellack\Dropbox\Rooster\VPR\F&amp;A\FY20\"/>
    </mc:Choice>
  </mc:AlternateContent>
  <xr:revisionPtr revIDLastSave="0" documentId="13_ncr:1_{EA01F5B7-0202-4564-9471-0197BA0E999F}" xr6:coauthVersionLast="36" xr6:coauthVersionMax="36" xr10:uidLastSave="{00000000-0000-0000-0000-000000000000}"/>
  <bookViews>
    <workbookView xWindow="0" yWindow="0" windowWidth="28800" windowHeight="14025" xr2:uid="{05ED3C96-0601-4679-B27A-91640028A68D}"/>
  </bookViews>
  <sheets>
    <sheet name="FY20 4th Qtr Retur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C45" i="1"/>
  <c r="E44" i="1"/>
  <c r="E43" i="1"/>
  <c r="E42" i="1"/>
  <c r="E41" i="1"/>
  <c r="E40" i="1"/>
  <c r="E39" i="1"/>
  <c r="E38" i="1"/>
  <c r="E37" i="1"/>
  <c r="E34" i="1"/>
  <c r="G32" i="1"/>
  <c r="G47" i="1" s="1"/>
  <c r="F32" i="1"/>
  <c r="F47" i="1" s="1"/>
  <c r="C32" i="1"/>
  <c r="D31" i="1" s="1"/>
  <c r="I29" i="1"/>
  <c r="I28" i="1"/>
  <c r="I27" i="1"/>
  <c r="D27" i="1"/>
  <c r="D26" i="1"/>
  <c r="I24" i="1"/>
  <c r="D24" i="1"/>
  <c r="I23" i="1"/>
  <c r="I22" i="1"/>
  <c r="D22" i="1"/>
  <c r="I21" i="1"/>
  <c r="D21" i="1"/>
  <c r="I20" i="1"/>
  <c r="D20" i="1"/>
  <c r="I19" i="1"/>
  <c r="D19" i="1"/>
  <c r="I18" i="1"/>
  <c r="D18" i="1"/>
  <c r="I17" i="1"/>
  <c r="D17" i="1"/>
  <c r="D16" i="1"/>
  <c r="D15" i="1"/>
  <c r="H14" i="1"/>
  <c r="D14" i="1"/>
  <c r="I13" i="1"/>
  <c r="D13" i="1"/>
  <c r="D12" i="1"/>
  <c r="D11" i="1"/>
  <c r="C5" i="1"/>
  <c r="E45" i="1" l="1"/>
  <c r="C4" i="1" s="1"/>
  <c r="D28" i="1"/>
  <c r="D23" i="1"/>
  <c r="C47" i="1"/>
  <c r="C3" i="1"/>
  <c r="C7" i="1" s="1"/>
  <c r="E18" i="1" s="1"/>
  <c r="D30" i="1"/>
  <c r="D32" i="1" s="1"/>
  <c r="D25" i="1"/>
  <c r="D29" i="1"/>
  <c r="J18" i="1" l="1"/>
  <c r="H18" i="1"/>
  <c r="E31" i="1"/>
  <c r="H31" i="1" s="1"/>
  <c r="E29" i="1"/>
  <c r="E24" i="1"/>
  <c r="E28" i="1"/>
  <c r="E21" i="1"/>
  <c r="E22" i="1"/>
  <c r="E13" i="1"/>
  <c r="E11" i="1"/>
  <c r="E17" i="1"/>
  <c r="E19" i="1"/>
  <c r="E25" i="1"/>
  <c r="H25" i="1" s="1"/>
  <c r="E15" i="1"/>
  <c r="H15" i="1" s="1"/>
  <c r="E12" i="1"/>
  <c r="H12" i="1" s="1"/>
  <c r="E16" i="1"/>
  <c r="H16" i="1" s="1"/>
  <c r="E20" i="1"/>
  <c r="E27" i="1"/>
  <c r="E30" i="1"/>
  <c r="H30" i="1" s="1"/>
  <c r="E23" i="1"/>
  <c r="E26" i="1"/>
  <c r="J13" i="1" l="1"/>
  <c r="H13" i="1"/>
  <c r="H29" i="1"/>
  <c r="J29" i="1"/>
  <c r="H20" i="1"/>
  <c r="J20" i="1"/>
  <c r="H22" i="1"/>
  <c r="J22" i="1"/>
  <c r="J28" i="1"/>
  <c r="H28" i="1"/>
  <c r="J26" i="1"/>
  <c r="H26" i="1"/>
  <c r="J21" i="1"/>
  <c r="H21" i="1"/>
  <c r="J24" i="1"/>
  <c r="H24" i="1"/>
  <c r="H23" i="1"/>
  <c r="J23" i="1"/>
  <c r="J19" i="1"/>
  <c r="H19" i="1"/>
  <c r="J17" i="1"/>
  <c r="H17" i="1"/>
  <c r="H27" i="1"/>
  <c r="J27" i="1"/>
  <c r="E32" i="1"/>
  <c r="H32" i="1" l="1"/>
  <c r="E47" i="1"/>
</calcChain>
</file>

<file path=xl/sharedStrings.xml><?xml version="1.0" encoding="utf-8"?>
<sst xmlns="http://schemas.openxmlformats.org/spreadsheetml/2006/main" count="80" uniqueCount="76">
  <si>
    <t xml:space="preserve">FY20 4th Quarter F&amp;A Return </t>
  </si>
  <si>
    <t xml:space="preserve">F&amp;A recovery 4th Quarter </t>
  </si>
  <si>
    <t>deduct center returns</t>
  </si>
  <si>
    <t>deduct top slice</t>
  </si>
  <si>
    <t>*deduct strategic return to departments</t>
  </si>
  <si>
    <t>amount available to return</t>
  </si>
  <si>
    <t>FY20 4th Qtr F&amp;A</t>
  </si>
  <si>
    <t>% of</t>
  </si>
  <si>
    <t xml:space="preserve">FY20 4th Qtr </t>
  </si>
  <si>
    <t xml:space="preserve">FY19 4th Qtr F&amp;A </t>
  </si>
  <si>
    <t>FY19 4th Qtr</t>
  </si>
  <si>
    <t>Variance</t>
  </si>
  <si>
    <t>FY19%</t>
  </si>
  <si>
    <t>FY20%</t>
  </si>
  <si>
    <t>Org Level 3</t>
  </si>
  <si>
    <t>Org Description</t>
  </si>
  <si>
    <t xml:space="preserve">earned </t>
  </si>
  <si>
    <t>earned</t>
  </si>
  <si>
    <t>return</t>
  </si>
  <si>
    <t>Returned</t>
  </si>
  <si>
    <t>AAA</t>
  </si>
  <si>
    <t>President Admin Indpnt Office</t>
  </si>
  <si>
    <t>AAD</t>
  </si>
  <si>
    <t>VP for Equity &amp; Inclusion</t>
  </si>
  <si>
    <t>ABA</t>
  </si>
  <si>
    <t>Provost Administrative Units</t>
  </si>
  <si>
    <t>ABB</t>
  </si>
  <si>
    <t>University College UC</t>
  </si>
  <si>
    <t>ABD</t>
  </si>
  <si>
    <t>ABG</t>
  </si>
  <si>
    <t xml:space="preserve">College of Fine Arts </t>
  </si>
  <si>
    <t>ABH</t>
  </si>
  <si>
    <t xml:space="preserve">College of Arts Sciences </t>
  </si>
  <si>
    <t>ABI</t>
  </si>
  <si>
    <t xml:space="preserve">Anderson Schools of Management </t>
  </si>
  <si>
    <t>ABJ</t>
  </si>
  <si>
    <t xml:space="preserve">College of Education </t>
  </si>
  <si>
    <t>ABK</t>
  </si>
  <si>
    <t>School of Engineering</t>
  </si>
  <si>
    <t>ABL</t>
  </si>
  <si>
    <t xml:space="preserve">School of Law </t>
  </si>
  <si>
    <t>ABM</t>
  </si>
  <si>
    <t>School of Architecture Planning</t>
  </si>
  <si>
    <t>ABN</t>
  </si>
  <si>
    <t>University Libraries</t>
  </si>
  <si>
    <t>ABO</t>
  </si>
  <si>
    <t xml:space="preserve">Continuing Education </t>
  </si>
  <si>
    <t>ABS</t>
  </si>
  <si>
    <t>Honors College</t>
  </si>
  <si>
    <t>ACA</t>
  </si>
  <si>
    <t>VP Student Affairs Administration</t>
  </si>
  <si>
    <t>ACB</t>
  </si>
  <si>
    <t xml:space="preserve">VP Student Affairs </t>
  </si>
  <si>
    <t>ACC</t>
  </si>
  <si>
    <t>Associate VP Student Services</t>
  </si>
  <si>
    <t>ACD</t>
  </si>
  <si>
    <t xml:space="preserve">Assoc. VP Student Life </t>
  </si>
  <si>
    <t>ADG</t>
  </si>
  <si>
    <t>VP Institutional Support Services</t>
  </si>
  <si>
    <t>ADJ</t>
  </si>
  <si>
    <t>Information Technologies</t>
  </si>
  <si>
    <t>Total Schools/Colleges</t>
  </si>
  <si>
    <t>ABQ</t>
  </si>
  <si>
    <t>CASAA</t>
  </si>
  <si>
    <t>EPSCOR NM Smart Grid</t>
  </si>
  <si>
    <t xml:space="preserve">ESPCOR </t>
  </si>
  <si>
    <t>BBER</t>
  </si>
  <si>
    <t>GPS</t>
  </si>
  <si>
    <t>SHRI</t>
  </si>
  <si>
    <t>LGC</t>
  </si>
  <si>
    <t>CHTM</t>
  </si>
  <si>
    <t>CMEM</t>
  </si>
  <si>
    <t>CARC</t>
  </si>
  <si>
    <t>OVPR</t>
  </si>
  <si>
    <t>Total Centers</t>
  </si>
  <si>
    <t>Total F&amp;A (Minus HSC)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</si>
</sst>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9"/>
      <color rgb="FFFFFFFF"/>
      <name val="Trebuchet MS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/>
    <xf numFmtId="164" fontId="5" fillId="0" borderId="2" xfId="0" applyNumberFormat="1" applyFont="1" applyFill="1" applyBorder="1"/>
    <xf numFmtId="43" fontId="4" fillId="0" borderId="0" xfId="1" applyFont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0" fontId="4" fillId="0" borderId="3" xfId="0" applyFont="1" applyBorder="1"/>
    <xf numFmtId="43" fontId="4" fillId="0" borderId="4" xfId="1" applyFont="1" applyBorder="1" applyAlignment="1">
      <alignment horizontal="right"/>
    </xf>
    <xf numFmtId="0" fontId="4" fillId="0" borderId="0" xfId="3" applyNumberFormat="1" applyFont="1" applyBorder="1" applyAlignment="1">
      <alignment horizontal="right"/>
    </xf>
    <xf numFmtId="43" fontId="0" fillId="0" borderId="0" xfId="1" applyFont="1" applyFill="1" applyBorder="1" applyAlignment="1">
      <alignment horizontal="left"/>
    </xf>
    <xf numFmtId="43" fontId="0" fillId="0" borderId="0" xfId="0" applyNumberFormat="1"/>
    <xf numFmtId="0" fontId="4" fillId="0" borderId="5" xfId="0" applyFont="1" applyBorder="1"/>
    <xf numFmtId="43" fontId="4" fillId="0" borderId="6" xfId="1" applyFont="1" applyBorder="1" applyAlignment="1">
      <alignment horizontal="right"/>
    </xf>
    <xf numFmtId="10" fontId="6" fillId="2" borderId="1" xfId="3" applyNumberFormat="1" applyFont="1" applyFill="1" applyBorder="1" applyAlignment="1">
      <alignment horizontal="center"/>
    </xf>
    <xf numFmtId="10" fontId="6" fillId="2" borderId="7" xfId="3" applyNumberFormat="1" applyFont="1" applyFill="1" applyBorder="1" applyAlignment="1">
      <alignment horizontal="center"/>
    </xf>
    <xf numFmtId="9" fontId="6" fillId="2" borderId="7" xfId="3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10" fontId="6" fillId="2" borderId="8" xfId="3" applyNumberFormat="1" applyFont="1" applyFill="1" applyBorder="1" applyAlignment="1">
      <alignment horizontal="center"/>
    </xf>
    <xf numFmtId="10" fontId="6" fillId="2" borderId="5" xfId="3" applyNumberFormat="1" applyFont="1" applyFill="1" applyBorder="1" applyAlignment="1">
      <alignment horizontal="center"/>
    </xf>
    <xf numFmtId="10" fontId="6" fillId="2" borderId="9" xfId="3" applyNumberFormat="1" applyFont="1" applyFill="1" applyBorder="1" applyAlignment="1">
      <alignment horizontal="center"/>
    </xf>
    <xf numFmtId="9" fontId="6" fillId="2" borderId="9" xfId="3" applyFont="1" applyFill="1" applyBorder="1" applyAlignment="1">
      <alignment horizontal="center"/>
    </xf>
    <xf numFmtId="43" fontId="6" fillId="2" borderId="9" xfId="1" applyFont="1" applyFill="1" applyBorder="1" applyAlignment="1">
      <alignment horizontal="center"/>
    </xf>
    <xf numFmtId="10" fontId="6" fillId="2" borderId="10" xfId="3" applyNumberFormat="1" applyFont="1" applyFill="1" applyBorder="1" applyAlignment="1">
      <alignment horizontal="center"/>
    </xf>
    <xf numFmtId="10" fontId="4" fillId="0" borderId="3" xfId="3" applyNumberFormat="1" applyFont="1" applyBorder="1"/>
    <xf numFmtId="10" fontId="4" fillId="0" borderId="0" xfId="3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 horizontal="right" wrapText="1"/>
    </xf>
    <xf numFmtId="10" fontId="4" fillId="0" borderId="0" xfId="3" applyNumberFormat="1" applyFont="1" applyFill="1" applyBorder="1" applyAlignment="1">
      <alignment horizontal="center"/>
    </xf>
    <xf numFmtId="44" fontId="4" fillId="3" borderId="0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0" fontId="0" fillId="0" borderId="0" xfId="0" applyFill="1"/>
    <xf numFmtId="43" fontId="0" fillId="0" borderId="0" xfId="1" applyFont="1" applyBorder="1"/>
    <xf numFmtId="10" fontId="4" fillId="0" borderId="0" xfId="3" applyNumberFormat="1" applyFont="1" applyBorder="1"/>
    <xf numFmtId="10" fontId="4" fillId="0" borderId="3" xfId="3" applyNumberFormat="1" applyFont="1" applyFill="1" applyBorder="1"/>
    <xf numFmtId="10" fontId="4" fillId="0" borderId="0" xfId="3" applyNumberFormat="1" applyFont="1" applyFill="1" applyBorder="1"/>
    <xf numFmtId="10" fontId="4" fillId="0" borderId="11" xfId="3" applyNumberFormat="1" applyFont="1" applyBorder="1"/>
    <xf numFmtId="10" fontId="4" fillId="0" borderId="12" xfId="3" applyNumberFormat="1" applyFont="1" applyBorder="1"/>
    <xf numFmtId="43" fontId="4" fillId="0" borderId="12" xfId="1" applyFont="1" applyBorder="1"/>
    <xf numFmtId="44" fontId="4" fillId="0" borderId="12" xfId="3" applyNumberFormat="1" applyFont="1" applyBorder="1"/>
    <xf numFmtId="44" fontId="0" fillId="0" borderId="0" xfId="0" applyNumberFormat="1"/>
    <xf numFmtId="0" fontId="8" fillId="0" borderId="0" xfId="0" applyFont="1"/>
    <xf numFmtId="44" fontId="2" fillId="0" borderId="0" xfId="2" applyFont="1"/>
    <xf numFmtId="10" fontId="4" fillId="0" borderId="0" xfId="3" applyNumberFormat="1" applyFont="1"/>
    <xf numFmtId="0" fontId="4" fillId="0" borderId="0" xfId="0" applyFont="1" applyFill="1"/>
    <xf numFmtId="164" fontId="5" fillId="0" borderId="0" xfId="0" applyNumberFormat="1" applyFont="1" applyFill="1"/>
    <xf numFmtId="4" fontId="4" fillId="0" borderId="0" xfId="0" applyNumberFormat="1" applyFont="1" applyBorder="1"/>
    <xf numFmtId="43" fontId="4" fillId="0" borderId="0" xfId="1" applyNumberFormat="1" applyFont="1" applyFill="1"/>
    <xf numFmtId="44" fontId="0" fillId="0" borderId="0" xfId="2" applyFont="1"/>
    <xf numFmtId="43" fontId="4" fillId="0" borderId="0" xfId="1" applyNumberFormat="1" applyFont="1" applyFill="1" applyAlignment="1">
      <alignment horizontal="left" indent="1"/>
    </xf>
    <xf numFmtId="4" fontId="4" fillId="0" borderId="0" xfId="0" applyNumberFormat="1" applyFont="1" applyFill="1" applyBorder="1"/>
    <xf numFmtId="4" fontId="0" fillId="0" borderId="0" xfId="0" applyNumberFormat="1"/>
    <xf numFmtId="0" fontId="4" fillId="0" borderId="0" xfId="0" applyFont="1" applyBorder="1"/>
    <xf numFmtId="10" fontId="6" fillId="0" borderId="0" xfId="3" applyNumberFormat="1" applyFont="1" applyBorder="1"/>
    <xf numFmtId="164" fontId="9" fillId="0" borderId="0" xfId="0" applyNumberFormat="1" applyFont="1" applyFill="1"/>
    <xf numFmtId="44" fontId="2" fillId="0" borderId="0" xfId="0" applyNumberFormat="1" applyFont="1"/>
    <xf numFmtId="0" fontId="4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666F-05DF-483E-A676-21AD6E251516}">
  <sheetPr>
    <pageSetUpPr fitToPage="1"/>
  </sheetPr>
  <dimension ref="A1:O64"/>
  <sheetViews>
    <sheetView tabSelected="1" zoomScale="89" zoomScaleNormal="89" workbookViewId="0">
      <selection activeCell="I15" sqref="I15"/>
    </sheetView>
  </sheetViews>
  <sheetFormatPr defaultRowHeight="15" x14ac:dyDescent="0.25"/>
  <cols>
    <col min="1" max="1" width="11.85546875" bestFit="1" customWidth="1"/>
    <col min="2" max="2" width="39" bestFit="1" customWidth="1"/>
    <col min="3" max="3" width="17.5703125" bestFit="1" customWidth="1"/>
    <col min="4" max="4" width="16.42578125" bestFit="1" customWidth="1"/>
    <col min="5" max="5" width="34.7109375" customWidth="1"/>
    <col min="6" max="6" width="18.140625" bestFit="1" customWidth="1"/>
    <col min="7" max="7" width="21" bestFit="1" customWidth="1"/>
    <col min="8" max="8" width="22.140625" customWidth="1"/>
    <col min="9" max="9" width="12.7109375" bestFit="1" customWidth="1"/>
    <col min="10" max="10" width="24.140625" bestFit="1" customWidth="1"/>
    <col min="11" max="11" width="9" customWidth="1"/>
    <col min="12" max="12" width="19.7109375" bestFit="1" customWidth="1"/>
    <col min="13" max="13" width="22.28515625" bestFit="1" customWidth="1"/>
    <col min="14" max="14" width="13.85546875" customWidth="1"/>
    <col min="15" max="15" width="14.7109375" bestFit="1" customWidth="1"/>
    <col min="16" max="16" width="14" bestFit="1" customWidth="1"/>
    <col min="17" max="17" width="11.85546875" customWidth="1"/>
  </cols>
  <sheetData>
    <row r="1" spans="1:10" ht="18.75" x14ac:dyDescent="0.3">
      <c r="B1" s="1" t="s">
        <v>0</v>
      </c>
    </row>
    <row r="3" spans="1:10" ht="15.75" x14ac:dyDescent="0.25">
      <c r="B3" s="2" t="s">
        <v>1</v>
      </c>
      <c r="C3" s="3">
        <f>C47</f>
        <v>5515710.7799999975</v>
      </c>
      <c r="D3" s="4"/>
      <c r="E3" s="5"/>
    </row>
    <row r="4" spans="1:10" ht="15.75" x14ac:dyDescent="0.25">
      <c r="B4" s="6" t="s">
        <v>2</v>
      </c>
      <c r="C4" s="7">
        <f>E45*-1</f>
        <v>-587536.14209999994</v>
      </c>
      <c r="D4" s="4"/>
      <c r="E4" s="8"/>
    </row>
    <row r="5" spans="1:10" ht="15.75" x14ac:dyDescent="0.25">
      <c r="B5" s="6" t="s">
        <v>3</v>
      </c>
      <c r="C5" s="7">
        <f>-(12266250/4)-125000-125000</f>
        <v>-3316562.5</v>
      </c>
      <c r="D5" s="4"/>
      <c r="E5" s="9"/>
    </row>
    <row r="6" spans="1:10" ht="15.75" x14ac:dyDescent="0.25">
      <c r="B6" s="6" t="s">
        <v>4</v>
      </c>
      <c r="C6" s="7">
        <v>-216003.42</v>
      </c>
      <c r="D6" s="4"/>
      <c r="E6" s="9"/>
      <c r="F6" s="10"/>
      <c r="G6" s="10"/>
    </row>
    <row r="7" spans="1:10" ht="15.75" x14ac:dyDescent="0.25">
      <c r="B7" s="11" t="s">
        <v>5</v>
      </c>
      <c r="C7" s="12">
        <f>SUM(C3:C6)</f>
        <v>1395608.7178999977</v>
      </c>
      <c r="D7" s="4"/>
      <c r="E7" s="5"/>
    </row>
    <row r="9" spans="1:10" ht="15.75" x14ac:dyDescent="0.25">
      <c r="A9" s="13"/>
      <c r="B9" s="14"/>
      <c r="C9" s="14" t="s">
        <v>6</v>
      </c>
      <c r="D9" s="15" t="s">
        <v>7</v>
      </c>
      <c r="E9" s="16" t="s">
        <v>8</v>
      </c>
      <c r="F9" s="14" t="s">
        <v>9</v>
      </c>
      <c r="G9" s="14" t="s">
        <v>10</v>
      </c>
      <c r="H9" s="14" t="s">
        <v>11</v>
      </c>
      <c r="I9" s="14" t="s">
        <v>12</v>
      </c>
      <c r="J9" s="17" t="s">
        <v>13</v>
      </c>
    </row>
    <row r="10" spans="1:10" ht="15.75" x14ac:dyDescent="0.25">
      <c r="A10" s="18" t="s">
        <v>14</v>
      </c>
      <c r="B10" s="19" t="s">
        <v>15</v>
      </c>
      <c r="C10" s="19" t="s">
        <v>16</v>
      </c>
      <c r="D10" s="20" t="s">
        <v>17</v>
      </c>
      <c r="E10" s="21" t="s">
        <v>18</v>
      </c>
      <c r="F10" s="19" t="s">
        <v>17</v>
      </c>
      <c r="G10" s="19" t="s">
        <v>18</v>
      </c>
      <c r="H10" s="19"/>
      <c r="I10" s="19" t="s">
        <v>19</v>
      </c>
      <c r="J10" s="22" t="s">
        <v>19</v>
      </c>
    </row>
    <row r="11" spans="1:10" s="29" customFormat="1" ht="15.75" x14ac:dyDescent="0.25">
      <c r="A11" s="23" t="s">
        <v>20</v>
      </c>
      <c r="B11" s="24" t="s">
        <v>21</v>
      </c>
      <c r="C11" s="25">
        <v>2413.27</v>
      </c>
      <c r="D11" s="26">
        <f>C11/$C$32</f>
        <v>5.3846088281729078E-4</v>
      </c>
      <c r="E11" s="27">
        <f t="shared" ref="E11:E31" si="0">D11*$C$7</f>
        <v>751.48070230794008</v>
      </c>
      <c r="F11" s="28"/>
      <c r="G11" s="28"/>
      <c r="H11" s="28"/>
      <c r="I11" s="26"/>
      <c r="J11" s="26">
        <v>0</v>
      </c>
    </row>
    <row r="12" spans="1:10" s="29" customFormat="1" ht="15.75" x14ac:dyDescent="0.25">
      <c r="A12" s="23" t="s">
        <v>22</v>
      </c>
      <c r="B12" s="24" t="s">
        <v>23</v>
      </c>
      <c r="C12" s="25">
        <v>0</v>
      </c>
      <c r="D12" s="26">
        <f>C12/$C$32</f>
        <v>0</v>
      </c>
      <c r="E12" s="27">
        <f t="shared" si="0"/>
        <v>0</v>
      </c>
      <c r="F12" s="30"/>
      <c r="G12" s="28">
        <v>0</v>
      </c>
      <c r="H12" s="28">
        <f>E12-G12</f>
        <v>0</v>
      </c>
      <c r="I12" s="26">
        <v>0</v>
      </c>
      <c r="J12" s="26">
        <v>0</v>
      </c>
    </row>
    <row r="13" spans="1:10" ht="15.75" x14ac:dyDescent="0.25">
      <c r="A13" s="23" t="s">
        <v>24</v>
      </c>
      <c r="B13" s="31" t="s">
        <v>25</v>
      </c>
      <c r="C13" s="25">
        <v>157744.68</v>
      </c>
      <c r="D13" s="26">
        <f>C13/$C$32</f>
        <v>3.5196782644515964E-2</v>
      </c>
      <c r="E13" s="27">
        <f t="shared" si="0"/>
        <v>49120.936700717815</v>
      </c>
      <c r="F13" s="30">
        <v>87906.14</v>
      </c>
      <c r="G13" s="25">
        <v>34852.57</v>
      </c>
      <c r="H13" s="28">
        <f t="shared" ref="H13:H31" si="1">E13-G13</f>
        <v>14268.366700717816</v>
      </c>
      <c r="I13" s="26">
        <f t="shared" ref="I13:I29" si="2">G13/F13</f>
        <v>0.39647480824433878</v>
      </c>
      <c r="J13" s="26">
        <f t="shared" ref="J13:J29" si="3">E13/C13</f>
        <v>0.31139520331663684</v>
      </c>
    </row>
    <row r="14" spans="1:10" ht="15.75" x14ac:dyDescent="0.25">
      <c r="A14" s="23" t="s">
        <v>26</v>
      </c>
      <c r="B14" s="31" t="s">
        <v>27</v>
      </c>
      <c r="C14" s="25">
        <v>0</v>
      </c>
      <c r="D14" s="26">
        <f t="shared" ref="D14:D31" si="4">C14/$C$32</f>
        <v>0</v>
      </c>
      <c r="E14" s="27">
        <v>0</v>
      </c>
      <c r="F14" s="30">
        <v>2013.68</v>
      </c>
      <c r="G14" s="25">
        <v>798.37</v>
      </c>
      <c r="H14" s="28">
        <f t="shared" si="1"/>
        <v>-798.37</v>
      </c>
      <c r="I14" s="26">
        <v>0</v>
      </c>
      <c r="J14" s="26">
        <v>0</v>
      </c>
    </row>
    <row r="15" spans="1:10" ht="15.75" x14ac:dyDescent="0.25">
      <c r="A15" s="32" t="s">
        <v>28</v>
      </c>
      <c r="B15" s="33" t="s">
        <v>23</v>
      </c>
      <c r="C15" s="25">
        <v>0</v>
      </c>
      <c r="D15" s="26">
        <f t="shared" si="4"/>
        <v>0</v>
      </c>
      <c r="E15" s="27">
        <f t="shared" si="0"/>
        <v>0</v>
      </c>
      <c r="F15" s="30">
        <v>139</v>
      </c>
      <c r="G15" s="25">
        <v>55.11</v>
      </c>
      <c r="H15" s="28">
        <f t="shared" si="1"/>
        <v>-55.11</v>
      </c>
      <c r="I15" s="26">
        <v>0</v>
      </c>
      <c r="J15" s="26">
        <v>0</v>
      </c>
    </row>
    <row r="16" spans="1:10" ht="15.75" x14ac:dyDescent="0.25">
      <c r="A16" s="23" t="s">
        <v>29</v>
      </c>
      <c r="B16" s="31" t="s">
        <v>30</v>
      </c>
      <c r="C16" s="25">
        <v>0</v>
      </c>
      <c r="D16" s="26">
        <f t="shared" si="4"/>
        <v>0</v>
      </c>
      <c r="E16" s="27">
        <f t="shared" si="0"/>
        <v>0</v>
      </c>
      <c r="F16" s="25"/>
      <c r="G16" s="25">
        <v>0</v>
      </c>
      <c r="H16" s="28">
        <f t="shared" si="1"/>
        <v>0</v>
      </c>
      <c r="I16" s="26">
        <v>0</v>
      </c>
      <c r="J16" s="26">
        <v>0</v>
      </c>
    </row>
    <row r="17" spans="1:10" ht="15.75" x14ac:dyDescent="0.25">
      <c r="A17" s="32" t="s">
        <v>31</v>
      </c>
      <c r="B17" s="33" t="s">
        <v>32</v>
      </c>
      <c r="C17" s="25">
        <v>1923995.8</v>
      </c>
      <c r="D17" s="26">
        <f t="shared" si="4"/>
        <v>0.4292915740902426</v>
      </c>
      <c r="E17" s="27">
        <f t="shared" si="0"/>
        <v>599123.06332135538</v>
      </c>
      <c r="F17" s="30">
        <v>2140890.39</v>
      </c>
      <c r="G17" s="25">
        <v>848809.1</v>
      </c>
      <c r="H17" s="28">
        <f t="shared" si="1"/>
        <v>-249686.0366786446</v>
      </c>
      <c r="I17" s="26">
        <f t="shared" si="2"/>
        <v>0.39647480504595095</v>
      </c>
      <c r="J17" s="26">
        <f t="shared" si="3"/>
        <v>0.31139520331663684</v>
      </c>
    </row>
    <row r="18" spans="1:10" ht="15.75" x14ac:dyDescent="0.25">
      <c r="A18" s="23" t="s">
        <v>33</v>
      </c>
      <c r="B18" s="31" t="s">
        <v>34</v>
      </c>
      <c r="C18" s="25">
        <v>56942.11</v>
      </c>
      <c r="D18" s="26">
        <f t="shared" si="4"/>
        <v>1.2705208625673581E-2</v>
      </c>
      <c r="E18" s="27">
        <f t="shared" si="0"/>
        <v>17731.4999207283</v>
      </c>
      <c r="F18" s="30">
        <v>38045.26</v>
      </c>
      <c r="G18" s="25">
        <v>15083.99</v>
      </c>
      <c r="H18" s="28">
        <f t="shared" si="1"/>
        <v>2647.5099207283001</v>
      </c>
      <c r="I18" s="26">
        <f t="shared" si="2"/>
        <v>0.39647488281063131</v>
      </c>
      <c r="J18" s="26">
        <f t="shared" si="3"/>
        <v>0.31139520331663684</v>
      </c>
    </row>
    <row r="19" spans="1:10" ht="15.75" x14ac:dyDescent="0.25">
      <c r="A19" s="23" t="s">
        <v>35</v>
      </c>
      <c r="B19" s="31" t="s">
        <v>36</v>
      </c>
      <c r="C19" s="25">
        <v>111221.95</v>
      </c>
      <c r="D19" s="26">
        <f t="shared" si="4"/>
        <v>2.4816398242078416E-2</v>
      </c>
      <c r="E19" s="27">
        <f t="shared" si="0"/>
        <v>34633.981733522814</v>
      </c>
      <c r="F19" s="30">
        <v>139752.54</v>
      </c>
      <c r="G19" s="25">
        <v>55408.36</v>
      </c>
      <c r="H19" s="28">
        <f t="shared" si="1"/>
        <v>-20774.378266477186</v>
      </c>
      <c r="I19" s="26">
        <f t="shared" si="2"/>
        <v>0.39647479752425246</v>
      </c>
      <c r="J19" s="26">
        <f t="shared" si="3"/>
        <v>0.31139520331663684</v>
      </c>
    </row>
    <row r="20" spans="1:10" ht="15.75" x14ac:dyDescent="0.25">
      <c r="A20" s="32" t="s">
        <v>37</v>
      </c>
      <c r="B20" s="33" t="s">
        <v>38</v>
      </c>
      <c r="C20" s="25">
        <v>1930906.95</v>
      </c>
      <c r="D20" s="26">
        <f t="shared" si="4"/>
        <v>0.43083362447427864</v>
      </c>
      <c r="E20" s="27">
        <f t="shared" si="0"/>
        <v>601275.1622807571</v>
      </c>
      <c r="F20" s="30">
        <v>2135040.88</v>
      </c>
      <c r="G20" s="25">
        <v>846489.91</v>
      </c>
      <c r="H20" s="28">
        <f t="shared" si="1"/>
        <v>-245214.74771924294</v>
      </c>
      <c r="I20" s="26">
        <f t="shared" si="2"/>
        <v>0.39647480192510415</v>
      </c>
      <c r="J20" s="26">
        <f t="shared" si="3"/>
        <v>0.31139520331663684</v>
      </c>
    </row>
    <row r="21" spans="1:10" ht="15.75" x14ac:dyDescent="0.25">
      <c r="A21" s="23" t="s">
        <v>39</v>
      </c>
      <c r="B21" s="31" t="s">
        <v>40</v>
      </c>
      <c r="C21" s="25">
        <v>23465.68</v>
      </c>
      <c r="D21" s="26">
        <f t="shared" si="4"/>
        <v>5.2357799867847549E-3</v>
      </c>
      <c r="E21" s="27">
        <f t="shared" si="0"/>
        <v>7307.1001945631388</v>
      </c>
      <c r="F21" s="30">
        <v>20080.009999999998</v>
      </c>
      <c r="G21" s="25">
        <v>7961.22</v>
      </c>
      <c r="H21" s="28">
        <f t="shared" si="1"/>
        <v>-654.1198054368615</v>
      </c>
      <c r="I21" s="26">
        <f t="shared" si="2"/>
        <v>0.39647490215393322</v>
      </c>
      <c r="J21" s="26">
        <f t="shared" si="3"/>
        <v>0.31139520331663684</v>
      </c>
    </row>
    <row r="22" spans="1:10" ht="15.75" x14ac:dyDescent="0.25">
      <c r="A22" s="23" t="s">
        <v>41</v>
      </c>
      <c r="B22" s="31" t="s">
        <v>42</v>
      </c>
      <c r="C22" s="25">
        <v>8891.1299999999992</v>
      </c>
      <c r="D22" s="26">
        <f t="shared" si="4"/>
        <v>1.9838334330776492E-3</v>
      </c>
      <c r="E22" s="27">
        <f t="shared" si="0"/>
        <v>2768.655234064649</v>
      </c>
      <c r="F22" s="30">
        <v>14561.59</v>
      </c>
      <c r="G22" s="25">
        <v>5773.3</v>
      </c>
      <c r="H22" s="28">
        <f t="shared" si="1"/>
        <v>-3004.6447659353512</v>
      </c>
      <c r="I22" s="26">
        <f t="shared" si="2"/>
        <v>0.39647456081375732</v>
      </c>
      <c r="J22" s="26">
        <f t="shared" si="3"/>
        <v>0.31139520331663684</v>
      </c>
    </row>
    <row r="23" spans="1:10" ht="15.75" x14ac:dyDescent="0.25">
      <c r="A23" s="23" t="s">
        <v>43</v>
      </c>
      <c r="B23" s="31" t="s">
        <v>44</v>
      </c>
      <c r="C23" s="25">
        <v>10491.31</v>
      </c>
      <c r="D23" s="26">
        <f t="shared" si="4"/>
        <v>2.340873604905324E-3</v>
      </c>
      <c r="E23" s="27">
        <f t="shared" si="0"/>
        <v>3266.9436105078648</v>
      </c>
      <c r="F23" s="30">
        <v>19108.400000000001</v>
      </c>
      <c r="G23" s="25">
        <v>7576</v>
      </c>
      <c r="H23" s="28">
        <f t="shared" si="1"/>
        <v>-4309.0563894921352</v>
      </c>
      <c r="I23" s="26">
        <f t="shared" si="2"/>
        <v>0.39647484875761441</v>
      </c>
      <c r="J23" s="26">
        <f t="shared" si="3"/>
        <v>0.31139520331663684</v>
      </c>
    </row>
    <row r="24" spans="1:10" ht="15.75" x14ac:dyDescent="0.25">
      <c r="A24" s="23" t="s">
        <v>45</v>
      </c>
      <c r="B24" s="31" t="s">
        <v>46</v>
      </c>
      <c r="C24" s="25">
        <v>191004.59</v>
      </c>
      <c r="D24" s="26">
        <f t="shared" si="4"/>
        <v>4.2617900257142662E-2</v>
      </c>
      <c r="E24" s="27">
        <f t="shared" si="0"/>
        <v>59477.913137460855</v>
      </c>
      <c r="F24" s="30">
        <v>234301.23</v>
      </c>
      <c r="G24" s="25">
        <v>92894.53</v>
      </c>
      <c r="H24" s="28">
        <f t="shared" si="1"/>
        <v>-33416.616862539144</v>
      </c>
      <c r="I24" s="26">
        <f t="shared" si="2"/>
        <v>0.39647478589847779</v>
      </c>
      <c r="J24" s="26">
        <f t="shared" si="3"/>
        <v>0.31139520331663684</v>
      </c>
    </row>
    <row r="25" spans="1:10" ht="15.75" x14ac:dyDescent="0.25">
      <c r="A25" s="23" t="s">
        <v>47</v>
      </c>
      <c r="B25" s="31" t="s">
        <v>48</v>
      </c>
      <c r="C25" s="25">
        <v>4720.7700000000004</v>
      </c>
      <c r="D25" s="26">
        <f t="shared" si="4"/>
        <v>1.0533218337680334E-3</v>
      </c>
      <c r="E25" s="27">
        <f t="shared" si="0"/>
        <v>1470.0251339610797</v>
      </c>
      <c r="F25" s="30">
        <v>4711.2700000000004</v>
      </c>
      <c r="G25" s="25">
        <v>1867.9</v>
      </c>
      <c r="H25" s="28">
        <f t="shared" si="1"/>
        <v>-397.87486603892035</v>
      </c>
      <c r="I25" s="26">
        <v>0</v>
      </c>
      <c r="J25" s="26">
        <v>0</v>
      </c>
    </row>
    <row r="26" spans="1:10" ht="15.75" x14ac:dyDescent="0.25">
      <c r="A26" s="23" t="s">
        <v>49</v>
      </c>
      <c r="B26" s="31" t="s">
        <v>50</v>
      </c>
      <c r="C26" s="25">
        <v>1752.14</v>
      </c>
      <c r="D26" s="26">
        <f t="shared" si="4"/>
        <v>3.9094624771347092E-4</v>
      </c>
      <c r="E26" s="27">
        <f t="shared" si="0"/>
        <v>545.60799153921209</v>
      </c>
      <c r="F26" s="30">
        <v>1853.05</v>
      </c>
      <c r="G26" s="25">
        <v>734.69</v>
      </c>
      <c r="H26" s="28">
        <f t="shared" si="1"/>
        <v>-189.08200846078796</v>
      </c>
      <c r="I26" s="26">
        <v>0</v>
      </c>
      <c r="J26" s="26">
        <f t="shared" si="3"/>
        <v>0.31139520331663684</v>
      </c>
    </row>
    <row r="27" spans="1:10" ht="15.75" x14ac:dyDescent="0.25">
      <c r="A27" s="23" t="s">
        <v>51</v>
      </c>
      <c r="B27" s="31" t="s">
        <v>52</v>
      </c>
      <c r="C27" s="25">
        <v>11390.66</v>
      </c>
      <c r="D27" s="26">
        <f t="shared" si="4"/>
        <v>2.541541078897762E-3</v>
      </c>
      <c r="E27" s="27">
        <f t="shared" si="0"/>
        <v>3546.9968866106829</v>
      </c>
      <c r="F27" s="30">
        <v>14829.03</v>
      </c>
      <c r="G27" s="25">
        <v>5879.34</v>
      </c>
      <c r="H27" s="28">
        <f t="shared" si="1"/>
        <v>-2332.3431133893173</v>
      </c>
      <c r="I27" s="26">
        <f t="shared" si="2"/>
        <v>0.39647502230422355</v>
      </c>
      <c r="J27" s="26">
        <f t="shared" si="3"/>
        <v>0.31139520331663689</v>
      </c>
    </row>
    <row r="28" spans="1:10" ht="15.75" x14ac:dyDescent="0.25">
      <c r="A28" s="23" t="s">
        <v>53</v>
      </c>
      <c r="B28" s="31" t="s">
        <v>54</v>
      </c>
      <c r="C28" s="25">
        <v>21663.75</v>
      </c>
      <c r="D28" s="26">
        <f t="shared" si="4"/>
        <v>4.8337243450310508E-3</v>
      </c>
      <c r="E28" s="27">
        <f t="shared" si="0"/>
        <v>6745.9878358507913</v>
      </c>
      <c r="F28" s="30">
        <v>23463.71</v>
      </c>
      <c r="G28" s="25">
        <v>9302.77</v>
      </c>
      <c r="H28" s="28">
        <f t="shared" si="1"/>
        <v>-2556.7821641492092</v>
      </c>
      <c r="I28" s="26">
        <f t="shared" si="2"/>
        <v>0.39647481152810021</v>
      </c>
      <c r="J28" s="26">
        <f t="shared" si="3"/>
        <v>0.31139520331663684</v>
      </c>
    </row>
    <row r="29" spans="1:10" ht="15.75" x14ac:dyDescent="0.25">
      <c r="A29" s="23" t="s">
        <v>55</v>
      </c>
      <c r="B29" s="31" t="s">
        <v>56</v>
      </c>
      <c r="C29" s="25">
        <v>25187.81</v>
      </c>
      <c r="D29" s="26">
        <f t="shared" si="4"/>
        <v>5.620030253073293E-3</v>
      </c>
      <c r="E29" s="27">
        <f>D29*$C$7</f>
        <v>7843.3632160508187</v>
      </c>
      <c r="F29" s="30">
        <v>27211.88</v>
      </c>
      <c r="G29" s="25">
        <v>10788.82</v>
      </c>
      <c r="H29" s="28">
        <f t="shared" si="1"/>
        <v>-2945.456783949181</v>
      </c>
      <c r="I29" s="26">
        <f t="shared" si="2"/>
        <v>0.39647462799336169</v>
      </c>
      <c r="J29" s="26">
        <f t="shared" si="3"/>
        <v>0.31139520331663684</v>
      </c>
    </row>
    <row r="30" spans="1:10" ht="15.75" x14ac:dyDescent="0.25">
      <c r="A30" s="23" t="s">
        <v>57</v>
      </c>
      <c r="B30" s="31" t="s">
        <v>58</v>
      </c>
      <c r="C30" s="25"/>
      <c r="D30" s="26">
        <f t="shared" si="4"/>
        <v>0</v>
      </c>
      <c r="E30" s="27">
        <f t="shared" si="0"/>
        <v>0</v>
      </c>
      <c r="F30" s="25"/>
      <c r="G30" s="25">
        <v>0</v>
      </c>
      <c r="H30" s="28">
        <f t="shared" si="1"/>
        <v>0</v>
      </c>
      <c r="I30" s="26">
        <v>0</v>
      </c>
      <c r="J30" s="26">
        <v>0</v>
      </c>
    </row>
    <row r="31" spans="1:10" ht="15.75" x14ac:dyDescent="0.25">
      <c r="A31" s="23" t="s">
        <v>59</v>
      </c>
      <c r="B31" s="31" t="s">
        <v>60</v>
      </c>
      <c r="C31" s="25"/>
      <c r="D31" s="26">
        <f t="shared" si="4"/>
        <v>0</v>
      </c>
      <c r="E31" s="27">
        <f t="shared" si="0"/>
        <v>0</v>
      </c>
      <c r="F31" s="25"/>
      <c r="G31" s="25">
        <v>0</v>
      </c>
      <c r="H31" s="28">
        <f t="shared" si="1"/>
        <v>0</v>
      </c>
      <c r="I31" s="26">
        <v>0</v>
      </c>
      <c r="J31" s="26">
        <v>0</v>
      </c>
    </row>
    <row r="32" spans="1:10" ht="16.5" thickBot="1" x14ac:dyDescent="0.3">
      <c r="A32" s="34"/>
      <c r="B32" s="35" t="s">
        <v>61</v>
      </c>
      <c r="C32" s="36">
        <f>SUM(C11:C31)</f>
        <v>4481792.5999999978</v>
      </c>
      <c r="D32" s="35">
        <f>SUM(D11:D31)</f>
        <v>1.0000000000000004</v>
      </c>
      <c r="E32" s="37">
        <f>SUM(E11:E31)</f>
        <v>1395608.7178999984</v>
      </c>
      <c r="F32" s="37">
        <f>SUM(F11:F31)</f>
        <v>4903908.0599999996</v>
      </c>
      <c r="G32" s="37">
        <f>SUM(G11:G31)</f>
        <v>1944275.9800000002</v>
      </c>
      <c r="H32" s="37">
        <f>E32-G32</f>
        <v>-548667.2621000018</v>
      </c>
      <c r="I32" s="35"/>
      <c r="J32" s="35"/>
    </row>
    <row r="33" spans="1:15" ht="17.25" thickTop="1" x14ac:dyDescent="0.35">
      <c r="A33" s="39"/>
      <c r="B33" s="39"/>
      <c r="C33" s="29"/>
      <c r="I33" s="40"/>
      <c r="M33" s="38"/>
    </row>
    <row r="34" spans="1:15" ht="15.75" x14ac:dyDescent="0.25">
      <c r="A34" s="41" t="s">
        <v>62</v>
      </c>
      <c r="B34" s="42" t="s">
        <v>63</v>
      </c>
      <c r="C34" s="43">
        <v>257917.09</v>
      </c>
      <c r="E34" s="43">
        <f>C34*0.64</f>
        <v>165066.9376</v>
      </c>
      <c r="F34" s="44">
        <v>177030.34</v>
      </c>
      <c r="G34" s="45">
        <v>113299.42</v>
      </c>
      <c r="H34" s="10"/>
      <c r="I34" s="46"/>
      <c r="M34" s="38"/>
      <c r="O34" s="38"/>
    </row>
    <row r="35" spans="1:15" ht="15.75" x14ac:dyDescent="0.25">
      <c r="A35" s="41"/>
      <c r="B35" s="42" t="s">
        <v>64</v>
      </c>
      <c r="C35" s="43">
        <v>68119.009999999995</v>
      </c>
      <c r="E35" s="43">
        <v>68119.009999999995</v>
      </c>
      <c r="F35" s="44">
        <v>98194.559999999998</v>
      </c>
      <c r="G35" s="45">
        <v>44187.55</v>
      </c>
      <c r="H35" s="10"/>
      <c r="I35" s="46"/>
      <c r="M35" s="38"/>
      <c r="N35" s="38"/>
      <c r="O35" s="38"/>
    </row>
    <row r="36" spans="1:15" ht="15.75" x14ac:dyDescent="0.25">
      <c r="A36" s="41"/>
      <c r="B36" s="42" t="s">
        <v>65</v>
      </c>
      <c r="C36" s="43">
        <v>177.07</v>
      </c>
      <c r="E36" s="43">
        <v>79.680000000000007</v>
      </c>
      <c r="F36" s="44">
        <v>98962.5</v>
      </c>
      <c r="G36" s="45">
        <v>98962.5</v>
      </c>
      <c r="H36" s="10"/>
      <c r="I36" s="46"/>
      <c r="M36" s="38"/>
    </row>
    <row r="37" spans="1:15" ht="15.75" x14ac:dyDescent="0.25">
      <c r="A37" s="41"/>
      <c r="B37" s="42" t="s">
        <v>66</v>
      </c>
      <c r="C37" s="43">
        <v>14101.160000000002</v>
      </c>
      <c r="E37" s="43">
        <f>C37*0.3</f>
        <v>4230.348</v>
      </c>
      <c r="F37" s="44">
        <v>73428.39</v>
      </c>
      <c r="G37" s="45">
        <v>22028.52</v>
      </c>
      <c r="H37" s="10"/>
      <c r="I37" s="46"/>
      <c r="M37" s="38"/>
    </row>
    <row r="38" spans="1:15" ht="15.75" x14ac:dyDescent="0.25">
      <c r="A38" s="41"/>
      <c r="B38" s="42" t="s">
        <v>67</v>
      </c>
      <c r="C38" s="43">
        <v>40430.120000000003</v>
      </c>
      <c r="E38" s="43">
        <f>C38*0.3</f>
        <v>12129.036</v>
      </c>
      <c r="F38" s="44"/>
      <c r="G38" s="45"/>
      <c r="H38" s="10"/>
      <c r="I38" s="46"/>
    </row>
    <row r="39" spans="1:15" ht="15.75" x14ac:dyDescent="0.25">
      <c r="A39" s="41"/>
      <c r="B39" s="42" t="s">
        <v>68</v>
      </c>
      <c r="C39" s="43">
        <v>7988.35</v>
      </c>
      <c r="E39" s="43">
        <f>C39*0.35</f>
        <v>2795.9225000000001</v>
      </c>
      <c r="F39" s="44">
        <v>8475.5400000000009</v>
      </c>
      <c r="G39" s="45">
        <v>2966.44</v>
      </c>
      <c r="H39" s="10"/>
      <c r="I39" s="46"/>
    </row>
    <row r="40" spans="1:15" ht="15.75" x14ac:dyDescent="0.25">
      <c r="A40" s="41"/>
      <c r="B40" s="42" t="s">
        <v>69</v>
      </c>
      <c r="C40" s="43">
        <v>15928.72</v>
      </c>
      <c r="E40" s="43">
        <f>C40*0.35</f>
        <v>5575.0519999999997</v>
      </c>
      <c r="F40" s="44"/>
      <c r="G40" s="45"/>
      <c r="H40" s="10"/>
      <c r="I40" s="46"/>
    </row>
    <row r="41" spans="1:15" ht="15.75" x14ac:dyDescent="0.25">
      <c r="A41" s="41"/>
      <c r="B41" s="42" t="s">
        <v>70</v>
      </c>
      <c r="C41" s="43">
        <v>437201.3</v>
      </c>
      <c r="E41" s="43">
        <f>C41*0.6</f>
        <v>262320.77999999997</v>
      </c>
      <c r="F41" s="44">
        <v>449639.26</v>
      </c>
      <c r="G41" s="47">
        <v>269783.56</v>
      </c>
      <c r="H41" s="10"/>
      <c r="I41" s="46"/>
    </row>
    <row r="42" spans="1:15" ht="15.75" x14ac:dyDescent="0.25">
      <c r="A42" s="41"/>
      <c r="B42" s="42" t="s">
        <v>71</v>
      </c>
      <c r="C42" s="43">
        <v>155366.91</v>
      </c>
      <c r="E42" s="43">
        <f>C42*0.35</f>
        <v>54378.4185</v>
      </c>
      <c r="F42" s="44">
        <v>182303.85</v>
      </c>
      <c r="G42" s="45">
        <v>63806.35</v>
      </c>
      <c r="H42" s="10"/>
      <c r="I42" s="46"/>
    </row>
    <row r="43" spans="1:15" ht="15.75" x14ac:dyDescent="0.25">
      <c r="A43" s="41"/>
      <c r="B43" s="42" t="s">
        <v>72</v>
      </c>
      <c r="C43" s="43">
        <v>23589.81</v>
      </c>
      <c r="E43" s="43">
        <f>C43*0.35</f>
        <v>8256.4334999999992</v>
      </c>
      <c r="F43" s="44">
        <v>11647.04</v>
      </c>
      <c r="G43" s="45">
        <v>4076.46</v>
      </c>
      <c r="H43" s="10"/>
    </row>
    <row r="44" spans="1:15" ht="15.75" x14ac:dyDescent="0.25">
      <c r="A44" s="41"/>
      <c r="B44" s="42" t="s">
        <v>73</v>
      </c>
      <c r="C44" s="43">
        <v>13098.64</v>
      </c>
      <c r="E44" s="43">
        <f>C44*0.35</f>
        <v>4584.5239999999994</v>
      </c>
      <c r="F44" s="48">
        <v>7596.25</v>
      </c>
      <c r="G44" s="45">
        <v>2658.69</v>
      </c>
      <c r="H44" s="10"/>
    </row>
    <row r="45" spans="1:15" ht="15.75" x14ac:dyDescent="0.25">
      <c r="A45" s="31"/>
      <c r="B45" s="42" t="s">
        <v>74</v>
      </c>
      <c r="C45" s="43">
        <f>SUM(C34:C44)</f>
        <v>1033918.1799999999</v>
      </c>
      <c r="E45" s="43">
        <f>SUM(E34:E44)</f>
        <v>587536.14209999994</v>
      </c>
      <c r="F45" s="43">
        <f>SUM(F34:F44)</f>
        <v>1107277.7300000002</v>
      </c>
      <c r="G45" s="43">
        <f>SUM(G34:G44)</f>
        <v>621769.48999999987</v>
      </c>
      <c r="H45" s="10"/>
    </row>
    <row r="46" spans="1:15" ht="15.75" x14ac:dyDescent="0.25">
      <c r="A46" s="41"/>
      <c r="B46" s="42"/>
      <c r="C46" s="43"/>
      <c r="E46" s="43"/>
      <c r="F46" s="49"/>
    </row>
    <row r="47" spans="1:15" ht="15.75" x14ac:dyDescent="0.25">
      <c r="A47" s="50"/>
      <c r="B47" s="51" t="s">
        <v>75</v>
      </c>
      <c r="C47" s="52">
        <f>C32+C45</f>
        <v>5515710.7799999975</v>
      </c>
      <c r="E47" s="52">
        <f>E32+E45</f>
        <v>1983144.8599999985</v>
      </c>
      <c r="F47" s="52">
        <f>F32+F45</f>
        <v>6011185.79</v>
      </c>
      <c r="G47" s="52">
        <f>G32+G45</f>
        <v>2566045.4700000002</v>
      </c>
      <c r="I47" s="53"/>
    </row>
    <row r="48" spans="1:15" ht="15.75" x14ac:dyDescent="0.25">
      <c r="A48" s="54"/>
      <c r="B48" s="54"/>
      <c r="C48" s="43"/>
    </row>
    <row r="49" spans="1:5" ht="15.75" x14ac:dyDescent="0.25">
      <c r="A49" s="54"/>
      <c r="B49" s="54"/>
      <c r="C49" s="43"/>
    </row>
    <row r="50" spans="1:5" ht="15.75" x14ac:dyDescent="0.25">
      <c r="C50" s="43"/>
    </row>
    <row r="51" spans="1:5" ht="15.75" x14ac:dyDescent="0.25">
      <c r="C51" s="43"/>
    </row>
    <row r="52" spans="1:5" ht="15.75" x14ac:dyDescent="0.25">
      <c r="C52" s="43"/>
    </row>
    <row r="53" spans="1:5" ht="15.75" x14ac:dyDescent="0.25">
      <c r="A53" s="23"/>
      <c r="B53" s="31"/>
      <c r="C53" s="43"/>
    </row>
    <row r="54" spans="1:5" ht="15.75" x14ac:dyDescent="0.25">
      <c r="C54" s="43"/>
    </row>
    <row r="55" spans="1:5" ht="15.75" x14ac:dyDescent="0.25">
      <c r="C55" s="52"/>
    </row>
    <row r="64" spans="1:5" x14ac:dyDescent="0.25">
      <c r="E64" s="38"/>
    </row>
  </sheetData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4th Qtr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bdrellack</dc:creator>
  <cp:lastModifiedBy>bdrellack</cp:lastModifiedBy>
  <dcterms:created xsi:type="dcterms:W3CDTF">2020-07-27T19:45:34Z</dcterms:created>
  <dcterms:modified xsi:type="dcterms:W3CDTF">2020-07-27T20:26:57Z</dcterms:modified>
</cp:coreProperties>
</file>